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0.252\share_共有\A型 JOPP\ココロキッチン\注文集計\2022\"/>
    </mc:Choice>
  </mc:AlternateContent>
  <xr:revisionPtr revIDLastSave="0" documentId="13_ncr:1_{80562226-0415-4823-A17B-A2B7C6BD5416}" xr6:coauthVersionLast="47" xr6:coauthVersionMax="47" xr10:uidLastSave="{00000000-0000-0000-0000-000000000000}"/>
  <bookViews>
    <workbookView xWindow="-120" yWindow="-120" windowWidth="29040" windowHeight="15720" tabRatio="603" activeTab="8" xr2:uid="{00000000-000D-0000-FFFF-FFFF00000000}"/>
  </bookViews>
  <sheets>
    <sheet name="事業所" sheetId="38" r:id="rId1"/>
    <sheet name="お客様" sheetId="39" r:id="rId2"/>
    <sheet name="お客様手書用" sheetId="48" r:id="rId3"/>
    <sheet name="集計" sheetId="40" r:id="rId4"/>
    <sheet name="にこにこマート" sheetId="42" r:id="rId5"/>
    <sheet name="役場" sheetId="47" r:id="rId6"/>
    <sheet name="立石様" sheetId="46" r:id="rId7"/>
    <sheet name="①注文確認表" sheetId="45" r:id="rId8"/>
    <sheet name="②請求書・領収書" sheetId="37" r:id="rId9"/>
    <sheet name="売上報告" sheetId="43" r:id="rId10"/>
    <sheet name="元シート" sheetId="41" state="hidden" r:id="rId11"/>
  </sheets>
  <definedNames>
    <definedName name="_xlnm.Print_Area" localSheetId="7">①注文確認表!$A$1:$D$34</definedName>
    <definedName name="_xlnm.Print_Area" localSheetId="8">②請求書・領収書!$A$1:$F$32</definedName>
    <definedName name="_xlnm.Print_Area" localSheetId="1">お客様!$A$76:$AJ$104</definedName>
    <definedName name="_xlnm.Print_Area" localSheetId="2">お客様手書用!$A$1:$AJ$49</definedName>
    <definedName name="_xlnm.Print_Area" localSheetId="4">にこにこマート!$A$1:$F$30</definedName>
    <definedName name="_xlnm.Print_Area" localSheetId="10">元シート!$A$164:$AJ$181</definedName>
    <definedName name="_xlnm.Print_Area" localSheetId="0">事業所!$A$1:$AJ$34</definedName>
    <definedName name="_xlnm.Print_Area" localSheetId="9">売上報告!$A$1:$K$19</definedName>
    <definedName name="_xlnm.Print_Area" localSheetId="5">役場!$A$1:$F$30</definedName>
    <definedName name="_xlnm.Print_Area" localSheetId="6">立石様!$A$1:$F$30</definedName>
    <definedName name="_xlnm.Print_Titles" localSheetId="9">売上報告!$1:$1</definedName>
    <definedName name="事業所略">②請求書・領収書!$H$5:$H$10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37" l="1"/>
  <c r="AI65" i="39" l="1"/>
  <c r="Q110" i="48" l="1"/>
  <c r="J110" i="48"/>
  <c r="Q109" i="48"/>
  <c r="J109" i="48"/>
  <c r="G107" i="48"/>
  <c r="N107" i="48" s="1"/>
  <c r="G106" i="48"/>
  <c r="N106" i="48" s="1"/>
  <c r="G105" i="48"/>
  <c r="N105" i="48" s="1"/>
  <c r="G104" i="48"/>
  <c r="N104" i="48" s="1"/>
  <c r="G103" i="48"/>
  <c r="N103" i="48" s="1"/>
  <c r="G102" i="48"/>
  <c r="N102" i="48" s="1"/>
  <c r="G101" i="48"/>
  <c r="N101" i="48" s="1"/>
  <c r="G100" i="48"/>
  <c r="N100" i="48" s="1"/>
  <c r="N99" i="48"/>
  <c r="G97" i="48"/>
  <c r="N97" i="48" s="1"/>
  <c r="G96" i="48"/>
  <c r="N96" i="48" s="1"/>
  <c r="G95" i="48"/>
  <c r="N95" i="48" s="1"/>
  <c r="G94" i="48"/>
  <c r="N94" i="48" s="1"/>
  <c r="G93" i="48"/>
  <c r="N93" i="48" s="1"/>
  <c r="G92" i="48"/>
  <c r="N92" i="48" s="1"/>
  <c r="G91" i="48"/>
  <c r="N91" i="48" s="1"/>
  <c r="G90" i="48"/>
  <c r="N90" i="48" s="1"/>
  <c r="N89" i="48"/>
  <c r="E78" i="48"/>
  <c r="AH77" i="48"/>
  <c r="AG77" i="48"/>
  <c r="AF77" i="48"/>
  <c r="AE77" i="48"/>
  <c r="AD77" i="48"/>
  <c r="AC77" i="48"/>
  <c r="AB77" i="48"/>
  <c r="AA77" i="48"/>
  <c r="Z77" i="48"/>
  <c r="Y77" i="48"/>
  <c r="X77" i="48"/>
  <c r="W77" i="48"/>
  <c r="V77" i="48"/>
  <c r="U77" i="48"/>
  <c r="T77" i="48"/>
  <c r="S77" i="48"/>
  <c r="R77" i="48"/>
  <c r="Q77" i="48"/>
  <c r="P77" i="48"/>
  <c r="O77" i="48"/>
  <c r="N77" i="48"/>
  <c r="M77" i="48"/>
  <c r="L77" i="48"/>
  <c r="K77" i="48"/>
  <c r="J77" i="48"/>
  <c r="I77" i="48"/>
  <c r="H77" i="48"/>
  <c r="G77" i="48"/>
  <c r="F77" i="48"/>
  <c r="E77" i="48"/>
  <c r="D77" i="48"/>
  <c r="AH76" i="48"/>
  <c r="AH78" i="48" s="1"/>
  <c r="AG76" i="48"/>
  <c r="AF76" i="48"/>
  <c r="AE76" i="48"/>
  <c r="AD76" i="48"/>
  <c r="AD78" i="48" s="1"/>
  <c r="AC76" i="48"/>
  <c r="AB76" i="48"/>
  <c r="AA76" i="48"/>
  <c r="Z76" i="48"/>
  <c r="Y76" i="48"/>
  <c r="X76" i="48"/>
  <c r="X78" i="48" s="1"/>
  <c r="W76" i="48"/>
  <c r="V76" i="48"/>
  <c r="U76" i="48"/>
  <c r="T76" i="48"/>
  <c r="S76" i="48"/>
  <c r="R76" i="48"/>
  <c r="R78" i="48" s="1"/>
  <c r="Q76" i="48"/>
  <c r="P76" i="48"/>
  <c r="P78" i="48" s="1"/>
  <c r="O76" i="48"/>
  <c r="N76" i="48"/>
  <c r="N78" i="48" s="1"/>
  <c r="M76" i="48"/>
  <c r="L76" i="48"/>
  <c r="K76" i="48"/>
  <c r="J76" i="48"/>
  <c r="I76" i="48"/>
  <c r="H76" i="48"/>
  <c r="H78" i="48" s="1"/>
  <c r="G76" i="48"/>
  <c r="F76" i="48"/>
  <c r="E76" i="48"/>
  <c r="D76" i="48"/>
  <c r="AH71" i="48"/>
  <c r="AG71" i="48"/>
  <c r="AF71" i="48"/>
  <c r="AE71" i="48"/>
  <c r="AD71" i="48"/>
  <c r="AC71" i="48"/>
  <c r="AB71" i="48"/>
  <c r="AA71" i="48"/>
  <c r="Z71" i="48"/>
  <c r="Y71" i="48"/>
  <c r="X71" i="48"/>
  <c r="W71" i="48"/>
  <c r="V71" i="48"/>
  <c r="U71" i="48"/>
  <c r="T71" i="48"/>
  <c r="S71" i="48"/>
  <c r="R71" i="48"/>
  <c r="Q71" i="48"/>
  <c r="P71" i="48"/>
  <c r="O71" i="48"/>
  <c r="N71" i="48"/>
  <c r="M71" i="48"/>
  <c r="L71" i="48"/>
  <c r="K71" i="48"/>
  <c r="J71" i="48"/>
  <c r="I71" i="48"/>
  <c r="H71" i="48"/>
  <c r="G71" i="48"/>
  <c r="F71" i="48"/>
  <c r="E71" i="48"/>
  <c r="D71" i="48"/>
  <c r="B71" i="48"/>
  <c r="AH70" i="48"/>
  <c r="AG70" i="48"/>
  <c r="AF70" i="48"/>
  <c r="AE70" i="48"/>
  <c r="AD70" i="48"/>
  <c r="AC70" i="48"/>
  <c r="AB70" i="48"/>
  <c r="AA70" i="48"/>
  <c r="Z70" i="48"/>
  <c r="Y70" i="48"/>
  <c r="X70" i="48"/>
  <c r="W70" i="48"/>
  <c r="V70" i="48"/>
  <c r="U70" i="48"/>
  <c r="T70" i="48"/>
  <c r="S70" i="48"/>
  <c r="R70" i="48"/>
  <c r="Q70" i="48"/>
  <c r="P70" i="48"/>
  <c r="O70" i="48"/>
  <c r="N70" i="48"/>
  <c r="M70" i="48"/>
  <c r="L70" i="48"/>
  <c r="K70" i="48"/>
  <c r="J70" i="48"/>
  <c r="I70" i="48"/>
  <c r="H70" i="48"/>
  <c r="G70" i="48"/>
  <c r="F70" i="48"/>
  <c r="E70" i="48"/>
  <c r="D70" i="48"/>
  <c r="B70" i="48"/>
  <c r="AH69" i="48"/>
  <c r="AG69" i="48"/>
  <c r="AF69" i="48"/>
  <c r="AE69" i="48"/>
  <c r="AD69" i="48"/>
  <c r="AC69" i="48"/>
  <c r="AB69" i="48"/>
  <c r="AA69" i="48"/>
  <c r="Z69" i="48"/>
  <c r="Y69" i="48"/>
  <c r="X69" i="48"/>
  <c r="W69" i="48"/>
  <c r="V69" i="48"/>
  <c r="U69" i="48"/>
  <c r="T69" i="48"/>
  <c r="S69" i="48"/>
  <c r="R69" i="48"/>
  <c r="Q69" i="48"/>
  <c r="P69" i="48"/>
  <c r="O69" i="48"/>
  <c r="N69" i="48"/>
  <c r="M69" i="48"/>
  <c r="L69" i="48"/>
  <c r="K69" i="48"/>
  <c r="J69" i="48"/>
  <c r="I69" i="48"/>
  <c r="H69" i="48"/>
  <c r="G69" i="48"/>
  <c r="F69" i="48"/>
  <c r="E69" i="48"/>
  <c r="D69" i="48"/>
  <c r="B69" i="48"/>
  <c r="AH68" i="48"/>
  <c r="AG68" i="48"/>
  <c r="AF68" i="48"/>
  <c r="AE68" i="48"/>
  <c r="AD68" i="48"/>
  <c r="AC68" i="48"/>
  <c r="AB68" i="48"/>
  <c r="AA68" i="48"/>
  <c r="Z68" i="48"/>
  <c r="Y68" i="48"/>
  <c r="X68" i="48"/>
  <c r="W68" i="48"/>
  <c r="V68" i="48"/>
  <c r="U68" i="48"/>
  <c r="T68" i="48"/>
  <c r="S68" i="48"/>
  <c r="R68" i="48"/>
  <c r="Q68" i="48"/>
  <c r="P68" i="48"/>
  <c r="O68" i="48"/>
  <c r="N68" i="48"/>
  <c r="M68" i="48"/>
  <c r="L68" i="48"/>
  <c r="K68" i="48"/>
  <c r="J68" i="48"/>
  <c r="I68" i="48"/>
  <c r="H68" i="48"/>
  <c r="G68" i="48"/>
  <c r="F68" i="48"/>
  <c r="E68" i="48"/>
  <c r="D68" i="48"/>
  <c r="B68" i="48"/>
  <c r="AH67" i="48"/>
  <c r="AG67" i="48"/>
  <c r="AF67" i="48"/>
  <c r="AE67" i="48"/>
  <c r="AD67" i="48"/>
  <c r="AC67" i="48"/>
  <c r="AB67" i="48"/>
  <c r="AA67" i="48"/>
  <c r="Z67" i="48"/>
  <c r="Y67" i="48"/>
  <c r="X67" i="48"/>
  <c r="W67" i="48"/>
  <c r="V67" i="48"/>
  <c r="U67" i="48"/>
  <c r="T67" i="48"/>
  <c r="S67" i="48"/>
  <c r="R67" i="48"/>
  <c r="Q67" i="48"/>
  <c r="P67" i="48"/>
  <c r="O67" i="48"/>
  <c r="N67" i="48"/>
  <c r="M67" i="48"/>
  <c r="L67" i="48"/>
  <c r="K67" i="48"/>
  <c r="J67" i="48"/>
  <c r="I67" i="48"/>
  <c r="H67" i="48"/>
  <c r="G67" i="48"/>
  <c r="F67" i="48"/>
  <c r="E67" i="48"/>
  <c r="D67" i="48"/>
  <c r="B67" i="48"/>
  <c r="AH66" i="48"/>
  <c r="AG66" i="48"/>
  <c r="AF66" i="48"/>
  <c r="AE66" i="48"/>
  <c r="AD66" i="48"/>
  <c r="AC66" i="48"/>
  <c r="AB66" i="48"/>
  <c r="AA66" i="48"/>
  <c r="Z66" i="48"/>
  <c r="Y66" i="48"/>
  <c r="X66" i="48"/>
  <c r="W66" i="48"/>
  <c r="V66" i="48"/>
  <c r="U66" i="48"/>
  <c r="T66" i="48"/>
  <c r="S66" i="48"/>
  <c r="R66" i="48"/>
  <c r="Q66" i="48"/>
  <c r="P66" i="48"/>
  <c r="O66" i="48"/>
  <c r="N66" i="48"/>
  <c r="M66" i="48"/>
  <c r="L66" i="48"/>
  <c r="K66" i="48"/>
  <c r="J66" i="48"/>
  <c r="I66" i="48"/>
  <c r="H66" i="48"/>
  <c r="G66" i="48"/>
  <c r="F66" i="48"/>
  <c r="E66" i="48"/>
  <c r="D66" i="48"/>
  <c r="B66" i="48"/>
  <c r="AH65" i="48"/>
  <c r="AG65" i="48"/>
  <c r="AF65" i="48"/>
  <c r="AE65" i="48"/>
  <c r="AD65" i="48"/>
  <c r="AC65" i="48"/>
  <c r="AB65" i="48"/>
  <c r="AA65" i="48"/>
  <c r="Z65" i="48"/>
  <c r="Y65" i="48"/>
  <c r="X65" i="48"/>
  <c r="W65" i="48"/>
  <c r="V65" i="48"/>
  <c r="U65" i="48"/>
  <c r="T65" i="48"/>
  <c r="S65" i="48"/>
  <c r="R65" i="48"/>
  <c r="Q65" i="48"/>
  <c r="P65" i="48"/>
  <c r="O65" i="48"/>
  <c r="N65" i="48"/>
  <c r="M65" i="48"/>
  <c r="L65" i="48"/>
  <c r="K65" i="48"/>
  <c r="J65" i="48"/>
  <c r="I65" i="48"/>
  <c r="H65" i="48"/>
  <c r="G65" i="48"/>
  <c r="F65" i="48"/>
  <c r="E65" i="48"/>
  <c r="D65" i="48"/>
  <c r="B65" i="48"/>
  <c r="AH64" i="48"/>
  <c r="AG64" i="48"/>
  <c r="AF64" i="48"/>
  <c r="AE64" i="48"/>
  <c r="AD64" i="48"/>
  <c r="AC64" i="48"/>
  <c r="AB64" i="48"/>
  <c r="AA64" i="48"/>
  <c r="Z64" i="48"/>
  <c r="Y64" i="48"/>
  <c r="X64" i="48"/>
  <c r="W64" i="48"/>
  <c r="V64" i="48"/>
  <c r="U64" i="48"/>
  <c r="T64" i="48"/>
  <c r="S64" i="48"/>
  <c r="R64" i="48"/>
  <c r="Q64" i="48"/>
  <c r="P64" i="48"/>
  <c r="O64" i="48"/>
  <c r="N64" i="48"/>
  <c r="M64" i="48"/>
  <c r="L64" i="48"/>
  <c r="K64" i="48"/>
  <c r="J64" i="48"/>
  <c r="I64" i="48"/>
  <c r="H64" i="48"/>
  <c r="G64" i="48"/>
  <c r="F64" i="48"/>
  <c r="E64" i="48"/>
  <c r="D64" i="48"/>
  <c r="B64" i="48"/>
  <c r="AH61" i="48"/>
  <c r="AG61" i="48"/>
  <c r="AF61" i="48"/>
  <c r="AE61" i="48"/>
  <c r="AD61" i="48"/>
  <c r="AC61" i="48"/>
  <c r="AB61" i="48"/>
  <c r="AA61" i="48"/>
  <c r="Z61" i="48"/>
  <c r="Y61" i="48"/>
  <c r="X61" i="48"/>
  <c r="W61" i="48"/>
  <c r="V61" i="48"/>
  <c r="U61" i="48"/>
  <c r="T61" i="48"/>
  <c r="S61" i="48"/>
  <c r="R61" i="48"/>
  <c r="Q61" i="48"/>
  <c r="P61" i="48"/>
  <c r="O61" i="48"/>
  <c r="N61" i="48"/>
  <c r="M61" i="48"/>
  <c r="L61" i="48"/>
  <c r="K61" i="48"/>
  <c r="J61" i="48"/>
  <c r="I61" i="48"/>
  <c r="H61" i="48"/>
  <c r="G61" i="48"/>
  <c r="F61" i="48"/>
  <c r="E61" i="48"/>
  <c r="D61" i="48"/>
  <c r="B61" i="48"/>
  <c r="AH60" i="48"/>
  <c r="AG60" i="48"/>
  <c r="AF60" i="48"/>
  <c r="AE60" i="48"/>
  <c r="AD60" i="48"/>
  <c r="AC60" i="48"/>
  <c r="AB60" i="48"/>
  <c r="AA60" i="48"/>
  <c r="Z60" i="48"/>
  <c r="Y60" i="48"/>
  <c r="X60" i="48"/>
  <c r="W60" i="48"/>
  <c r="V60" i="48"/>
  <c r="U60" i="48"/>
  <c r="T60" i="48"/>
  <c r="S60" i="48"/>
  <c r="R60" i="48"/>
  <c r="Q60" i="48"/>
  <c r="P60" i="48"/>
  <c r="O60" i="48"/>
  <c r="N60" i="48"/>
  <c r="M60" i="48"/>
  <c r="L60" i="48"/>
  <c r="K60" i="48"/>
  <c r="J60" i="48"/>
  <c r="I60" i="48"/>
  <c r="H60" i="48"/>
  <c r="G60" i="48"/>
  <c r="F60" i="48"/>
  <c r="E60" i="48"/>
  <c r="D60" i="48"/>
  <c r="B60" i="48"/>
  <c r="AH59" i="48"/>
  <c r="AG59" i="48"/>
  <c r="AF59" i="48"/>
  <c r="AE59" i="48"/>
  <c r="AD59" i="48"/>
  <c r="AC59" i="48"/>
  <c r="AB59" i="48"/>
  <c r="AA59" i="48"/>
  <c r="Z59" i="48"/>
  <c r="Y59" i="48"/>
  <c r="X59" i="48"/>
  <c r="W59" i="48"/>
  <c r="V59" i="48"/>
  <c r="U59" i="48"/>
  <c r="T59" i="48"/>
  <c r="S59" i="48"/>
  <c r="R59" i="48"/>
  <c r="Q59" i="48"/>
  <c r="P59" i="48"/>
  <c r="O59" i="48"/>
  <c r="N59" i="48"/>
  <c r="M59" i="48"/>
  <c r="L59" i="48"/>
  <c r="K59" i="48"/>
  <c r="J59" i="48"/>
  <c r="I59" i="48"/>
  <c r="H59" i="48"/>
  <c r="G59" i="48"/>
  <c r="F59" i="48"/>
  <c r="E59" i="48"/>
  <c r="D59" i="48"/>
  <c r="B59" i="48"/>
  <c r="AH58" i="48"/>
  <c r="AG58" i="48"/>
  <c r="AF58" i="48"/>
  <c r="AE58" i="48"/>
  <c r="AD58" i="48"/>
  <c r="AC58" i="48"/>
  <c r="AB58" i="48"/>
  <c r="AA58" i="48"/>
  <c r="Z58" i="48"/>
  <c r="Y58" i="48"/>
  <c r="X58" i="48"/>
  <c r="W58" i="48"/>
  <c r="V58" i="48"/>
  <c r="U58" i="48"/>
  <c r="T58" i="48"/>
  <c r="S58" i="48"/>
  <c r="R58" i="48"/>
  <c r="Q58" i="48"/>
  <c r="P58" i="48"/>
  <c r="O58" i="48"/>
  <c r="N58" i="48"/>
  <c r="M58" i="48"/>
  <c r="L58" i="48"/>
  <c r="K58" i="48"/>
  <c r="J58" i="48"/>
  <c r="I58" i="48"/>
  <c r="H58" i="48"/>
  <c r="G58" i="48"/>
  <c r="F58" i="48"/>
  <c r="E58" i="48"/>
  <c r="D58" i="48"/>
  <c r="B58" i="48"/>
  <c r="AH57" i="48"/>
  <c r="AG57" i="48"/>
  <c r="AF57" i="48"/>
  <c r="AE57" i="48"/>
  <c r="AD57" i="48"/>
  <c r="AC57" i="48"/>
  <c r="AB57" i="48"/>
  <c r="AA57" i="48"/>
  <c r="Z57" i="48"/>
  <c r="Y57" i="48"/>
  <c r="X57" i="48"/>
  <c r="W57" i="48"/>
  <c r="V57" i="48"/>
  <c r="U57" i="48"/>
  <c r="T57" i="48"/>
  <c r="S57" i="48"/>
  <c r="R57" i="48"/>
  <c r="Q57" i="48"/>
  <c r="P57" i="48"/>
  <c r="O57" i="48"/>
  <c r="N57" i="48"/>
  <c r="M57" i="48"/>
  <c r="L57" i="48"/>
  <c r="K57" i="48"/>
  <c r="J57" i="48"/>
  <c r="I57" i="48"/>
  <c r="H57" i="48"/>
  <c r="G57" i="48"/>
  <c r="F57" i="48"/>
  <c r="E57" i="48"/>
  <c r="D57" i="48"/>
  <c r="B57" i="48"/>
  <c r="AH56" i="48"/>
  <c r="AG56" i="48"/>
  <c r="AF56" i="48"/>
  <c r="AE56" i="48"/>
  <c r="AD56" i="48"/>
  <c r="AC56" i="48"/>
  <c r="AB56" i="48"/>
  <c r="AA56" i="48"/>
  <c r="Z56" i="48"/>
  <c r="Y56" i="48"/>
  <c r="X56" i="48"/>
  <c r="W56" i="48"/>
  <c r="V56" i="48"/>
  <c r="U56" i="48"/>
  <c r="T56" i="48"/>
  <c r="S56" i="48"/>
  <c r="R56" i="48"/>
  <c r="Q56" i="48"/>
  <c r="P56" i="48"/>
  <c r="O56" i="48"/>
  <c r="N56" i="48"/>
  <c r="M56" i="48"/>
  <c r="L56" i="48"/>
  <c r="K56" i="48"/>
  <c r="J56" i="48"/>
  <c r="I56" i="48"/>
  <c r="H56" i="48"/>
  <c r="G56" i="48"/>
  <c r="F56" i="48"/>
  <c r="E56" i="48"/>
  <c r="D56" i="48"/>
  <c r="B56" i="48"/>
  <c r="AH55" i="48"/>
  <c r="AG55" i="48"/>
  <c r="AF55" i="48"/>
  <c r="AE55" i="48"/>
  <c r="AD55" i="48"/>
  <c r="AC55" i="48"/>
  <c r="AB55" i="48"/>
  <c r="AA55" i="48"/>
  <c r="Z55" i="48"/>
  <c r="Y55" i="48"/>
  <c r="X55" i="48"/>
  <c r="W55" i="48"/>
  <c r="V55" i="48"/>
  <c r="U55" i="48"/>
  <c r="T55" i="48"/>
  <c r="S55" i="48"/>
  <c r="R55" i="48"/>
  <c r="Q55" i="48"/>
  <c r="P55" i="48"/>
  <c r="O55" i="48"/>
  <c r="N55" i="48"/>
  <c r="M55" i="48"/>
  <c r="L55" i="48"/>
  <c r="K55" i="48"/>
  <c r="J55" i="48"/>
  <c r="I55" i="48"/>
  <c r="H55" i="48"/>
  <c r="G55" i="48"/>
  <c r="F55" i="48"/>
  <c r="E55" i="48"/>
  <c r="D55" i="48"/>
  <c r="B55" i="48"/>
  <c r="AH54" i="48"/>
  <c r="AG54" i="48"/>
  <c r="AF54" i="48"/>
  <c r="AE54" i="48"/>
  <c r="AD54" i="48"/>
  <c r="AC54" i="48"/>
  <c r="AB54" i="48"/>
  <c r="AA54" i="48"/>
  <c r="Z54" i="48"/>
  <c r="Y54" i="48"/>
  <c r="X54" i="48"/>
  <c r="W54" i="48"/>
  <c r="V54" i="48"/>
  <c r="U54" i="48"/>
  <c r="T54" i="48"/>
  <c r="S54" i="48"/>
  <c r="R54" i="48"/>
  <c r="Q54" i="48"/>
  <c r="P54" i="48"/>
  <c r="O54" i="48"/>
  <c r="N54" i="48"/>
  <c r="M54" i="48"/>
  <c r="L54" i="48"/>
  <c r="K54" i="48"/>
  <c r="J54" i="48"/>
  <c r="I54" i="48"/>
  <c r="H54" i="48"/>
  <c r="G54" i="48"/>
  <c r="F54" i="48"/>
  <c r="E54" i="48"/>
  <c r="D54" i="48"/>
  <c r="B54" i="48"/>
  <c r="AI47" i="48"/>
  <c r="AI39" i="48"/>
  <c r="AH37" i="48"/>
  <c r="AH63" i="48" s="1"/>
  <c r="AG37" i="48"/>
  <c r="AG63" i="48" s="1"/>
  <c r="AF37" i="48"/>
  <c r="AF63" i="48" s="1"/>
  <c r="AE37" i="48"/>
  <c r="AE63" i="48" s="1"/>
  <c r="AE72" i="48" s="1"/>
  <c r="AD37" i="48"/>
  <c r="AD63" i="48" s="1"/>
  <c r="AC37" i="48"/>
  <c r="AC63" i="48" s="1"/>
  <c r="AB37" i="48"/>
  <c r="AB63" i="48" s="1"/>
  <c r="AB72" i="48" s="1"/>
  <c r="AA37" i="48"/>
  <c r="AA63" i="48" s="1"/>
  <c r="AA72" i="48" s="1"/>
  <c r="Z37" i="48"/>
  <c r="Z63" i="48" s="1"/>
  <c r="Y37" i="48"/>
  <c r="Y63" i="48" s="1"/>
  <c r="Y72" i="48" s="1"/>
  <c r="X37" i="48"/>
  <c r="X63" i="48" s="1"/>
  <c r="W37" i="48"/>
  <c r="W63" i="48" s="1"/>
  <c r="V37" i="48"/>
  <c r="V63" i="48" s="1"/>
  <c r="U37" i="48"/>
  <c r="U63" i="48" s="1"/>
  <c r="U72" i="48" s="1"/>
  <c r="T37" i="48"/>
  <c r="T63" i="48" s="1"/>
  <c r="S37" i="48"/>
  <c r="S63" i="48" s="1"/>
  <c r="R37" i="48"/>
  <c r="R63" i="48" s="1"/>
  <c r="Q37" i="48"/>
  <c r="Q63" i="48" s="1"/>
  <c r="P37" i="48"/>
  <c r="P63" i="48" s="1"/>
  <c r="O37" i="48"/>
  <c r="O63" i="48" s="1"/>
  <c r="O72" i="48" s="1"/>
  <c r="N37" i="48"/>
  <c r="N63" i="48" s="1"/>
  <c r="M37" i="48"/>
  <c r="M63" i="48" s="1"/>
  <c r="L37" i="48"/>
  <c r="L63" i="48" s="1"/>
  <c r="K37" i="48"/>
  <c r="K63" i="48" s="1"/>
  <c r="J37" i="48"/>
  <c r="J63" i="48" s="1"/>
  <c r="I37" i="48"/>
  <c r="I63" i="48" s="1"/>
  <c r="I72" i="48" s="1"/>
  <c r="H37" i="48"/>
  <c r="H63" i="48" s="1"/>
  <c r="G37" i="48"/>
  <c r="G63" i="48" s="1"/>
  <c r="F37" i="48"/>
  <c r="F63" i="48" s="1"/>
  <c r="E37" i="48"/>
  <c r="E63" i="48" s="1"/>
  <c r="E72" i="48" s="1"/>
  <c r="D37" i="48"/>
  <c r="D63" i="48" s="1"/>
  <c r="AI35" i="48"/>
  <c r="AI34" i="48"/>
  <c r="AI33" i="48"/>
  <c r="AI32" i="48"/>
  <c r="AI31" i="48"/>
  <c r="AI30" i="48"/>
  <c r="A30" i="48"/>
  <c r="A31" i="48" s="1"/>
  <c r="A32" i="48" s="1"/>
  <c r="A33" i="48" s="1"/>
  <c r="A34" i="48" s="1"/>
  <c r="A35" i="48" s="1"/>
  <c r="AI29" i="48"/>
  <c r="AI23" i="48"/>
  <c r="AI22" i="48"/>
  <c r="AI21" i="48"/>
  <c r="AI20" i="48"/>
  <c r="AI19" i="48"/>
  <c r="AI18" i="48"/>
  <c r="AI17" i="48"/>
  <c r="AI16" i="48"/>
  <c r="AI15" i="48"/>
  <c r="AH13" i="48"/>
  <c r="AH53" i="48" s="1"/>
  <c r="AH62" i="48" s="1"/>
  <c r="AG13" i="48"/>
  <c r="AG53" i="48" s="1"/>
  <c r="AF13" i="48"/>
  <c r="AF53" i="48" s="1"/>
  <c r="AE13" i="48"/>
  <c r="AE53" i="48" s="1"/>
  <c r="AE62" i="48" s="1"/>
  <c r="AE73" i="48" s="1"/>
  <c r="AD13" i="48"/>
  <c r="AD53" i="48" s="1"/>
  <c r="AC13" i="48"/>
  <c r="AC53" i="48" s="1"/>
  <c r="AB13" i="48"/>
  <c r="AB53" i="48" s="1"/>
  <c r="AA13" i="48"/>
  <c r="AA53" i="48" s="1"/>
  <c r="Z13" i="48"/>
  <c r="Z53" i="48" s="1"/>
  <c r="Z62" i="48" s="1"/>
  <c r="Y13" i="48"/>
  <c r="Y53" i="48" s="1"/>
  <c r="X13" i="48"/>
  <c r="X53" i="48" s="1"/>
  <c r="W13" i="48"/>
  <c r="W53" i="48" s="1"/>
  <c r="V13" i="48"/>
  <c r="V53" i="48" s="1"/>
  <c r="U13" i="48"/>
  <c r="U53" i="48" s="1"/>
  <c r="U62" i="48" s="1"/>
  <c r="T13" i="48"/>
  <c r="T53" i="48" s="1"/>
  <c r="S13" i="48"/>
  <c r="S53" i="48" s="1"/>
  <c r="R13" i="48"/>
  <c r="R53" i="48" s="1"/>
  <c r="R62" i="48" s="1"/>
  <c r="Q13" i="48"/>
  <c r="Q53" i="48" s="1"/>
  <c r="P13" i="48"/>
  <c r="P53" i="48" s="1"/>
  <c r="O13" i="48"/>
  <c r="O53" i="48" s="1"/>
  <c r="O62" i="48" s="1"/>
  <c r="O73" i="48" s="1"/>
  <c r="N13" i="48"/>
  <c r="N53" i="48" s="1"/>
  <c r="M13" i="48"/>
  <c r="M53" i="48" s="1"/>
  <c r="L13" i="48"/>
  <c r="L53" i="48" s="1"/>
  <c r="K13" i="48"/>
  <c r="K53" i="48" s="1"/>
  <c r="J13" i="48"/>
  <c r="J53" i="48" s="1"/>
  <c r="J62" i="48" s="1"/>
  <c r="I13" i="48"/>
  <c r="I53" i="48" s="1"/>
  <c r="H13" i="48"/>
  <c r="H53" i="48" s="1"/>
  <c r="G13" i="48"/>
  <c r="G53" i="48" s="1"/>
  <c r="F13" i="48"/>
  <c r="F53" i="48" s="1"/>
  <c r="E13" i="48"/>
  <c r="E53" i="48" s="1"/>
  <c r="E62" i="48" s="1"/>
  <c r="E73" i="48" s="1"/>
  <c r="D13" i="48"/>
  <c r="D53" i="48" s="1"/>
  <c r="AI11" i="48"/>
  <c r="AI10" i="48"/>
  <c r="AI9" i="48"/>
  <c r="AI8" i="48"/>
  <c r="AI7" i="48"/>
  <c r="AI6" i="48"/>
  <c r="AI5" i="48"/>
  <c r="A5" i="48"/>
  <c r="A6" i="48" s="1"/>
  <c r="A7" i="48" s="1"/>
  <c r="A8" i="48" s="1"/>
  <c r="A9" i="48" s="1"/>
  <c r="A10" i="48" s="1"/>
  <c r="A11" i="48" s="1"/>
  <c r="AI4" i="48"/>
  <c r="A1" i="48"/>
  <c r="D2" i="48" s="1"/>
  <c r="AC62" i="48" l="1"/>
  <c r="AC72" i="48"/>
  <c r="AC73" i="48" s="1"/>
  <c r="K72" i="48"/>
  <c r="Z78" i="48"/>
  <c r="M62" i="48"/>
  <c r="M72" i="48"/>
  <c r="N72" i="48"/>
  <c r="M78" i="48"/>
  <c r="AC78" i="48"/>
  <c r="O78" i="48"/>
  <c r="AE78" i="48"/>
  <c r="Q72" i="48"/>
  <c r="AG72" i="48"/>
  <c r="AF78" i="48"/>
  <c r="U78" i="48"/>
  <c r="W62" i="48"/>
  <c r="W73" i="48" s="1"/>
  <c r="G72" i="48"/>
  <c r="W72" i="48"/>
  <c r="F78" i="48"/>
  <c r="V78" i="48"/>
  <c r="G78" i="48"/>
  <c r="W78" i="48"/>
  <c r="J78" i="48"/>
  <c r="AJ71" i="48"/>
  <c r="K78" i="48"/>
  <c r="S78" i="48"/>
  <c r="AA78" i="48"/>
  <c r="S72" i="48"/>
  <c r="AJ58" i="48"/>
  <c r="F62" i="48"/>
  <c r="AD62" i="48"/>
  <c r="AD73" i="48" s="1"/>
  <c r="G62" i="48"/>
  <c r="G73" i="48" s="1"/>
  <c r="H72" i="48"/>
  <c r="P72" i="48"/>
  <c r="X72" i="48"/>
  <c r="AF72" i="48"/>
  <c r="I78" i="48"/>
  <c r="Q78" i="48"/>
  <c r="Y78" i="48"/>
  <c r="AG78" i="48"/>
  <c r="AG62" i="48"/>
  <c r="AJ64" i="48"/>
  <c r="AJ65" i="48"/>
  <c r="AJ66" i="48"/>
  <c r="AI67" i="48"/>
  <c r="D103" i="48" s="1"/>
  <c r="Q103" i="48" s="1"/>
  <c r="AJ68" i="48"/>
  <c r="AI71" i="48"/>
  <c r="D107" i="48" s="1"/>
  <c r="Q107" i="48" s="1"/>
  <c r="Y62" i="48"/>
  <c r="Y73" i="48" s="1"/>
  <c r="Z72" i="48"/>
  <c r="Z73" i="48" s="1"/>
  <c r="AJ56" i="48"/>
  <c r="AI58" i="48"/>
  <c r="D94" i="48" s="1"/>
  <c r="J94" i="48" s="1"/>
  <c r="AJ77" i="48"/>
  <c r="Q62" i="48"/>
  <c r="R72" i="48"/>
  <c r="R73" i="48" s="1"/>
  <c r="AI54" i="48"/>
  <c r="D90" i="48" s="1"/>
  <c r="Q90" i="48" s="1"/>
  <c r="K62" i="48"/>
  <c r="K73" i="48" s="1"/>
  <c r="S62" i="48"/>
  <c r="AA62" i="48"/>
  <c r="AA73" i="48" s="1"/>
  <c r="D78" i="48"/>
  <c r="L78" i="48"/>
  <c r="T78" i="48"/>
  <c r="AB78" i="48"/>
  <c r="I62" i="48"/>
  <c r="I73" i="48" s="1"/>
  <c r="J72" i="48"/>
  <c r="J73" i="48" s="1"/>
  <c r="AH72" i="48"/>
  <c r="AH73" i="48" s="1"/>
  <c r="A26" i="48"/>
  <c r="AI65" i="48"/>
  <c r="D101" i="48" s="1"/>
  <c r="Q101" i="48" s="1"/>
  <c r="AI56" i="48"/>
  <c r="D92" i="48" s="1"/>
  <c r="J92" i="48" s="1"/>
  <c r="L72" i="48"/>
  <c r="AI77" i="48"/>
  <c r="D108" i="48" s="1"/>
  <c r="Q108" i="48" s="1"/>
  <c r="T72" i="48"/>
  <c r="S73" i="48"/>
  <c r="D62" i="48"/>
  <c r="AJ53" i="48"/>
  <c r="AI53" i="48"/>
  <c r="D89" i="48" s="1"/>
  <c r="T62" i="48"/>
  <c r="T73" i="48" s="1"/>
  <c r="AB62" i="48"/>
  <c r="AB73" i="48" s="1"/>
  <c r="AJ55" i="48"/>
  <c r="AJ57" i="48"/>
  <c r="Q94" i="48"/>
  <c r="AJ63" i="48"/>
  <c r="L62" i="48"/>
  <c r="AI37" i="48"/>
  <c r="AI55" i="48"/>
  <c r="D91" i="48" s="1"/>
  <c r="AJ59" i="48"/>
  <c r="AJ60" i="48"/>
  <c r="AJ61" i="48"/>
  <c r="AJ67" i="48"/>
  <c r="D52" i="48"/>
  <c r="E2" i="48"/>
  <c r="D114" i="48"/>
  <c r="D27" i="48"/>
  <c r="D3" i="48"/>
  <c r="D51" i="48"/>
  <c r="AI59" i="48"/>
  <c r="D95" i="48" s="1"/>
  <c r="U73" i="48"/>
  <c r="F72" i="48"/>
  <c r="V72" i="48"/>
  <c r="AD72" i="48"/>
  <c r="N62" i="48"/>
  <c r="N73" i="48" s="1"/>
  <c r="AJ69" i="48"/>
  <c r="AJ70" i="48"/>
  <c r="H62" i="48"/>
  <c r="H73" i="48" s="1"/>
  <c r="P62" i="48"/>
  <c r="X62" i="48"/>
  <c r="X73" i="48" s="1"/>
  <c r="AF62" i="48"/>
  <c r="AF73" i="48" s="1"/>
  <c r="D28" i="48"/>
  <c r="V62" i="48"/>
  <c r="AI60" i="48"/>
  <c r="D96" i="48" s="1"/>
  <c r="AI63" i="48"/>
  <c r="D99" i="48" s="1"/>
  <c r="D72" i="48"/>
  <c r="AJ54" i="48"/>
  <c r="AI69" i="48"/>
  <c r="D105" i="48" s="1"/>
  <c r="AI64" i="48"/>
  <c r="D100" i="48" s="1"/>
  <c r="AI68" i="48"/>
  <c r="D104" i="48" s="1"/>
  <c r="AI76" i="48"/>
  <c r="D98" i="48" s="1"/>
  <c r="AJ76" i="48"/>
  <c r="AI57" i="48"/>
  <c r="D93" i="48" s="1"/>
  <c r="AI61" i="48"/>
  <c r="D97" i="48" s="1"/>
  <c r="AI66" i="48"/>
  <c r="D102" i="48" s="1"/>
  <c r="AI70" i="48"/>
  <c r="D106" i="48" s="1"/>
  <c r="AI13" i="48"/>
  <c r="E14" i="47"/>
  <c r="E28" i="47" s="1"/>
  <c r="A11" i="47" s="1"/>
  <c r="AJ78" i="48" l="1"/>
  <c r="J107" i="48"/>
  <c r="Q73" i="48"/>
  <c r="M73" i="48"/>
  <c r="AG73" i="48"/>
  <c r="F73" i="48"/>
  <c r="L73" i="48"/>
  <c r="J103" i="48"/>
  <c r="V73" i="48"/>
  <c r="J90" i="48"/>
  <c r="J108" i="48"/>
  <c r="AI78" i="48"/>
  <c r="J101" i="48"/>
  <c r="Q92" i="48"/>
  <c r="P73" i="48"/>
  <c r="J97" i="48"/>
  <c r="Q97" i="48"/>
  <c r="Q98" i="48"/>
  <c r="J98" i="48"/>
  <c r="Q91" i="48"/>
  <c r="J91" i="48"/>
  <c r="J89" i="48"/>
  <c r="Q89" i="48"/>
  <c r="J99" i="48"/>
  <c r="Q99" i="48"/>
  <c r="Q95" i="48"/>
  <c r="J95" i="48"/>
  <c r="J104" i="48"/>
  <c r="Q104" i="48"/>
  <c r="Q100" i="48"/>
  <c r="J100" i="48"/>
  <c r="AJ72" i="48"/>
  <c r="AI72" i="48"/>
  <c r="F2" i="48"/>
  <c r="E114" i="48"/>
  <c r="E27" i="48"/>
  <c r="E3" i="48"/>
  <c r="E51" i="48"/>
  <c r="E28" i="48"/>
  <c r="E52" i="48"/>
  <c r="Q106" i="48"/>
  <c r="J106" i="48"/>
  <c r="Q105" i="48"/>
  <c r="J105" i="48"/>
  <c r="Q102" i="48"/>
  <c r="J102" i="48"/>
  <c r="Q96" i="48"/>
  <c r="J96" i="48"/>
  <c r="AJ62" i="48"/>
  <c r="AI62" i="48"/>
  <c r="D73" i="48"/>
  <c r="Q93" i="48"/>
  <c r="J93" i="48"/>
  <c r="Q111" i="48" l="1"/>
  <c r="J111" i="48"/>
  <c r="AJ73" i="48"/>
  <c r="AI73" i="48"/>
  <c r="G2" i="48"/>
  <c r="F114" i="48"/>
  <c r="F27" i="48"/>
  <c r="F3" i="48"/>
  <c r="F51" i="48"/>
  <c r="F28" i="48"/>
  <c r="F52" i="48"/>
  <c r="D35" i="40"/>
  <c r="F62" i="39"/>
  <c r="H2" i="48" l="1"/>
  <c r="G3" i="48"/>
  <c r="G114" i="48"/>
  <c r="G27" i="48"/>
  <c r="G51" i="48"/>
  <c r="G28" i="48"/>
  <c r="G52" i="48"/>
  <c r="I2" i="48" l="1"/>
  <c r="H114" i="48"/>
  <c r="H27" i="48"/>
  <c r="H3" i="48"/>
  <c r="H51" i="48"/>
  <c r="H28" i="48"/>
  <c r="H52" i="48"/>
  <c r="E14" i="46"/>
  <c r="E28" i="46" s="1"/>
  <c r="A11" i="46" s="1"/>
  <c r="D2" i="46"/>
  <c r="D2" i="37"/>
  <c r="D1" i="45"/>
  <c r="I114" i="48" l="1"/>
  <c r="I27" i="48"/>
  <c r="I3" i="48"/>
  <c r="I51" i="48"/>
  <c r="I28" i="48"/>
  <c r="I52" i="48"/>
  <c r="J2" i="48"/>
  <c r="H1" i="45"/>
  <c r="J27" i="48" l="1"/>
  <c r="J3" i="48"/>
  <c r="J51" i="48"/>
  <c r="J28" i="48"/>
  <c r="J52" i="48"/>
  <c r="J114" i="48"/>
  <c r="K2" i="48"/>
  <c r="A1" i="45"/>
  <c r="K51" i="48" l="1"/>
  <c r="K28" i="48"/>
  <c r="K52" i="48"/>
  <c r="L2" i="48"/>
  <c r="K114" i="48"/>
  <c r="K27" i="48"/>
  <c r="K3" i="48"/>
  <c r="C19" i="43"/>
  <c r="B19" i="43"/>
  <c r="A11" i="43"/>
  <c r="G11" i="43" s="1"/>
  <c r="A10" i="43"/>
  <c r="F10" i="43" s="1"/>
  <c r="A9" i="43"/>
  <c r="A8" i="43"/>
  <c r="A7" i="43"/>
  <c r="A6" i="43"/>
  <c r="A5" i="43"/>
  <c r="I1" i="43"/>
  <c r="G19" i="43" s="1"/>
  <c r="L52" i="48" l="1"/>
  <c r="M2" i="48"/>
  <c r="L114" i="48"/>
  <c r="L27" i="48"/>
  <c r="L3" i="48"/>
  <c r="L51" i="48"/>
  <c r="L28" i="48"/>
  <c r="F11" i="43"/>
  <c r="H11" i="43"/>
  <c r="E11" i="43"/>
  <c r="I11" i="43"/>
  <c r="B11" i="43"/>
  <c r="C11" i="43"/>
  <c r="K11" i="43" s="1"/>
  <c r="D11" i="43"/>
  <c r="G10" i="43"/>
  <c r="I10" i="43"/>
  <c r="H10" i="43"/>
  <c r="N2" i="48" l="1"/>
  <c r="M114" i="48"/>
  <c r="M27" i="48"/>
  <c r="M3" i="48"/>
  <c r="M51" i="48"/>
  <c r="M28" i="48"/>
  <c r="M52" i="48"/>
  <c r="J11" i="43"/>
  <c r="O2" i="48" l="1"/>
  <c r="N114" i="48"/>
  <c r="N27" i="48"/>
  <c r="N3" i="48"/>
  <c r="N51" i="48"/>
  <c r="N28" i="48"/>
  <c r="N52" i="48"/>
  <c r="E14" i="42"/>
  <c r="D2" i="42"/>
  <c r="P2" i="48" l="1"/>
  <c r="O114" i="48"/>
  <c r="O3" i="48"/>
  <c r="O27" i="48"/>
  <c r="O28" i="48"/>
  <c r="O51" i="48"/>
  <c r="O52" i="48"/>
  <c r="E28" i="42"/>
  <c r="A11" i="42" s="1"/>
  <c r="Q135" i="39"/>
  <c r="J135" i="39"/>
  <c r="Q134" i="39"/>
  <c r="J134" i="39"/>
  <c r="G132" i="39"/>
  <c r="N132" i="39" s="1"/>
  <c r="G131" i="39"/>
  <c r="N131" i="39" s="1"/>
  <c r="G130" i="39"/>
  <c r="N130" i="39" s="1"/>
  <c r="G129" i="39"/>
  <c r="N129" i="39" s="1"/>
  <c r="G128" i="39"/>
  <c r="N128" i="39" s="1"/>
  <c r="G127" i="39"/>
  <c r="N127" i="39" s="1"/>
  <c r="G126" i="39"/>
  <c r="N126" i="39" s="1"/>
  <c r="G125" i="39"/>
  <c r="N125" i="39" s="1"/>
  <c r="N124" i="39"/>
  <c r="G122" i="39"/>
  <c r="N122" i="39" s="1"/>
  <c r="G121" i="39"/>
  <c r="N121" i="39" s="1"/>
  <c r="G120" i="39"/>
  <c r="N120" i="39" s="1"/>
  <c r="G119" i="39"/>
  <c r="N119" i="39" s="1"/>
  <c r="G118" i="39"/>
  <c r="N118" i="39" s="1"/>
  <c r="G117" i="39"/>
  <c r="N117" i="39" s="1"/>
  <c r="G116" i="39"/>
  <c r="N116" i="39" s="1"/>
  <c r="G115" i="39"/>
  <c r="N115" i="39" s="1"/>
  <c r="N114" i="39"/>
  <c r="AH102" i="39"/>
  <c r="AG102" i="39"/>
  <c r="AF102" i="39"/>
  <c r="AE102" i="39"/>
  <c r="AD102" i="39"/>
  <c r="AC102" i="39"/>
  <c r="AB102" i="39"/>
  <c r="AA102" i="39"/>
  <c r="Z102" i="39"/>
  <c r="Y102" i="39"/>
  <c r="X102" i="39"/>
  <c r="W102" i="39"/>
  <c r="V102" i="39"/>
  <c r="U102" i="39"/>
  <c r="T102" i="39"/>
  <c r="S102" i="39"/>
  <c r="R102" i="39"/>
  <c r="Q102" i="39"/>
  <c r="P102" i="39"/>
  <c r="O102" i="39"/>
  <c r="N102" i="39"/>
  <c r="M102" i="39"/>
  <c r="L102" i="39"/>
  <c r="K102" i="39"/>
  <c r="J102" i="39"/>
  <c r="I102" i="39"/>
  <c r="H102" i="39"/>
  <c r="G102" i="39"/>
  <c r="F102" i="39"/>
  <c r="E102" i="39"/>
  <c r="D102" i="39"/>
  <c r="AH101" i="39"/>
  <c r="AH103" i="39" s="1"/>
  <c r="AG101" i="39"/>
  <c r="AF101" i="39"/>
  <c r="AF103" i="39" s="1"/>
  <c r="AE101" i="39"/>
  <c r="AD101" i="39"/>
  <c r="AC101" i="39"/>
  <c r="AB101" i="39"/>
  <c r="AA101" i="39"/>
  <c r="Z101" i="39"/>
  <c r="Y101" i="39"/>
  <c r="X101" i="39"/>
  <c r="W101" i="39"/>
  <c r="V101" i="39"/>
  <c r="V103" i="39" s="1"/>
  <c r="U101" i="39"/>
  <c r="T101" i="39"/>
  <c r="S101" i="39"/>
  <c r="R101" i="39"/>
  <c r="Q101" i="39"/>
  <c r="P101" i="39"/>
  <c r="O101" i="39"/>
  <c r="N101" i="39"/>
  <c r="M101" i="39"/>
  <c r="L101" i="39"/>
  <c r="K101" i="39"/>
  <c r="J101" i="39"/>
  <c r="I101" i="39"/>
  <c r="H101" i="39"/>
  <c r="G101" i="39"/>
  <c r="G103" i="39" s="1"/>
  <c r="F101" i="39"/>
  <c r="F103" i="39" s="1"/>
  <c r="E101" i="39"/>
  <c r="D101" i="39"/>
  <c r="AH96" i="39"/>
  <c r="AG96" i="39"/>
  <c r="AF96" i="39"/>
  <c r="AE96" i="39"/>
  <c r="AD96" i="39"/>
  <c r="AC96" i="39"/>
  <c r="AB96" i="39"/>
  <c r="AA96" i="39"/>
  <c r="Z96" i="39"/>
  <c r="Y96" i="39"/>
  <c r="X96" i="39"/>
  <c r="W96" i="39"/>
  <c r="V96" i="39"/>
  <c r="U96" i="39"/>
  <c r="T96" i="39"/>
  <c r="S96" i="39"/>
  <c r="R96" i="39"/>
  <c r="Q96" i="39"/>
  <c r="P96" i="39"/>
  <c r="O96" i="39"/>
  <c r="N96" i="39"/>
  <c r="M96" i="39"/>
  <c r="L96" i="39"/>
  <c r="K96" i="39"/>
  <c r="J96" i="39"/>
  <c r="I96" i="39"/>
  <c r="H96" i="39"/>
  <c r="G96" i="39"/>
  <c r="F96" i="39"/>
  <c r="E96" i="39"/>
  <c r="D96" i="39"/>
  <c r="B96" i="39"/>
  <c r="AH95" i="39"/>
  <c r="AG95" i="39"/>
  <c r="AF95" i="39"/>
  <c r="AE95" i="39"/>
  <c r="AD95" i="39"/>
  <c r="AC95" i="39"/>
  <c r="AB95" i="39"/>
  <c r="AA95" i="39"/>
  <c r="Z95" i="39"/>
  <c r="Y95" i="39"/>
  <c r="X95" i="39"/>
  <c r="W95" i="39"/>
  <c r="V95" i="39"/>
  <c r="U95" i="39"/>
  <c r="T95" i="39"/>
  <c r="S95" i="39"/>
  <c r="R95" i="39"/>
  <c r="Q95" i="39"/>
  <c r="P95" i="39"/>
  <c r="O95" i="39"/>
  <c r="N95" i="39"/>
  <c r="M95" i="39"/>
  <c r="L95" i="39"/>
  <c r="K95" i="39"/>
  <c r="J95" i="39"/>
  <c r="I95" i="39"/>
  <c r="H95" i="39"/>
  <c r="G95" i="39"/>
  <c r="F95" i="39"/>
  <c r="E95" i="39"/>
  <c r="D95" i="39"/>
  <c r="B95" i="39"/>
  <c r="AH94" i="39"/>
  <c r="AG94" i="39"/>
  <c r="AF94" i="39"/>
  <c r="AE94" i="39"/>
  <c r="AD94" i="39"/>
  <c r="AC94" i="39"/>
  <c r="AB94" i="39"/>
  <c r="AA94" i="39"/>
  <c r="Z94" i="39"/>
  <c r="Y94" i="39"/>
  <c r="X94" i="39"/>
  <c r="W94" i="39"/>
  <c r="V94" i="39"/>
  <c r="U94" i="39"/>
  <c r="T94" i="39"/>
  <c r="S94" i="39"/>
  <c r="R94" i="39"/>
  <c r="Q94" i="39"/>
  <c r="P94" i="39"/>
  <c r="O94" i="39"/>
  <c r="N94" i="39"/>
  <c r="M94" i="39"/>
  <c r="L94" i="39"/>
  <c r="K94" i="39"/>
  <c r="J94" i="39"/>
  <c r="I94" i="39"/>
  <c r="H94" i="39"/>
  <c r="G94" i="39"/>
  <c r="F94" i="39"/>
  <c r="E94" i="39"/>
  <c r="D94" i="39"/>
  <c r="B94" i="39"/>
  <c r="AH93" i="39"/>
  <c r="AG93" i="39"/>
  <c r="AF93" i="39"/>
  <c r="AE93" i="39"/>
  <c r="AD93" i="39"/>
  <c r="AC93" i="39"/>
  <c r="AB93" i="39"/>
  <c r="AA93" i="39"/>
  <c r="Z93" i="39"/>
  <c r="Y93" i="39"/>
  <c r="X93" i="39"/>
  <c r="W93" i="39"/>
  <c r="V93" i="39"/>
  <c r="U93" i="39"/>
  <c r="T93" i="39"/>
  <c r="S93" i="39"/>
  <c r="R93" i="39"/>
  <c r="Q93" i="39"/>
  <c r="P93" i="39"/>
  <c r="O93" i="39"/>
  <c r="N93" i="39"/>
  <c r="M93" i="39"/>
  <c r="L93" i="39"/>
  <c r="K93" i="39"/>
  <c r="J93" i="39"/>
  <c r="I93" i="39"/>
  <c r="H93" i="39"/>
  <c r="G93" i="39"/>
  <c r="F93" i="39"/>
  <c r="E93" i="39"/>
  <c r="D93" i="39"/>
  <c r="B93" i="39"/>
  <c r="AH92" i="39"/>
  <c r="AG92" i="39"/>
  <c r="AF92" i="39"/>
  <c r="AE92" i="39"/>
  <c r="AD92" i="39"/>
  <c r="AC92" i="39"/>
  <c r="AB92" i="39"/>
  <c r="AA92" i="39"/>
  <c r="Z92" i="39"/>
  <c r="Y92" i="39"/>
  <c r="X92" i="39"/>
  <c r="W92" i="39"/>
  <c r="V92" i="39"/>
  <c r="U92" i="39"/>
  <c r="T92" i="39"/>
  <c r="S92" i="39"/>
  <c r="R92" i="39"/>
  <c r="Q92" i="39"/>
  <c r="P92" i="39"/>
  <c r="O92" i="39"/>
  <c r="N92" i="39"/>
  <c r="M92" i="39"/>
  <c r="L92" i="39"/>
  <c r="K92" i="39"/>
  <c r="J92" i="39"/>
  <c r="I92" i="39"/>
  <c r="H92" i="39"/>
  <c r="G92" i="39"/>
  <c r="F92" i="39"/>
  <c r="E92" i="39"/>
  <c r="D92" i="39"/>
  <c r="B92" i="39"/>
  <c r="AH91" i="39"/>
  <c r="AG91" i="39"/>
  <c r="AF91" i="39"/>
  <c r="AE91" i="39"/>
  <c r="AD91" i="39"/>
  <c r="AC91" i="39"/>
  <c r="AB91" i="39"/>
  <c r="AA91" i="39"/>
  <c r="Z91" i="39"/>
  <c r="Y91" i="39"/>
  <c r="X91" i="39"/>
  <c r="W91" i="39"/>
  <c r="V91" i="39"/>
  <c r="U91" i="39"/>
  <c r="T91" i="39"/>
  <c r="S91" i="39"/>
  <c r="R91" i="39"/>
  <c r="Q91" i="39"/>
  <c r="P91" i="39"/>
  <c r="O91" i="39"/>
  <c r="N91" i="39"/>
  <c r="M91" i="39"/>
  <c r="L91" i="39"/>
  <c r="K91" i="39"/>
  <c r="J91" i="39"/>
  <c r="I91" i="39"/>
  <c r="H91" i="39"/>
  <c r="G91" i="39"/>
  <c r="F91" i="39"/>
  <c r="E91" i="39"/>
  <c r="D91" i="39"/>
  <c r="B91" i="39"/>
  <c r="AH90" i="39"/>
  <c r="AG90" i="39"/>
  <c r="AF90" i="39"/>
  <c r="AE90" i="39"/>
  <c r="AD90" i="39"/>
  <c r="AC90" i="39"/>
  <c r="AB90" i="39"/>
  <c r="AA90" i="39"/>
  <c r="Z90" i="39"/>
  <c r="Y90" i="39"/>
  <c r="X90" i="39"/>
  <c r="W90" i="39"/>
  <c r="V90" i="39"/>
  <c r="U90" i="39"/>
  <c r="T90" i="39"/>
  <c r="S90" i="39"/>
  <c r="R90" i="39"/>
  <c r="Q90" i="39"/>
  <c r="P90" i="39"/>
  <c r="O90" i="39"/>
  <c r="N90" i="39"/>
  <c r="M90" i="39"/>
  <c r="L90" i="39"/>
  <c r="K90" i="39"/>
  <c r="J90" i="39"/>
  <c r="I90" i="39"/>
  <c r="H90" i="39"/>
  <c r="G90" i="39"/>
  <c r="F90" i="39"/>
  <c r="E90" i="39"/>
  <c r="D90" i="39"/>
  <c r="B90" i="39"/>
  <c r="AH89" i="39"/>
  <c r="AG89" i="39"/>
  <c r="AF89" i="39"/>
  <c r="AE89" i="39"/>
  <c r="AD89" i="39"/>
  <c r="AC89" i="39"/>
  <c r="AB89" i="39"/>
  <c r="AA89" i="39"/>
  <c r="Z89" i="39"/>
  <c r="Y89" i="39"/>
  <c r="X89" i="39"/>
  <c r="W89" i="39"/>
  <c r="V89" i="39"/>
  <c r="U89" i="39"/>
  <c r="T89" i="39"/>
  <c r="S89" i="39"/>
  <c r="R89" i="39"/>
  <c r="Q89" i="39"/>
  <c r="P89" i="39"/>
  <c r="O89" i="39"/>
  <c r="N89" i="39"/>
  <c r="M89" i="39"/>
  <c r="L89" i="39"/>
  <c r="K89" i="39"/>
  <c r="J89" i="39"/>
  <c r="I89" i="39"/>
  <c r="H89" i="39"/>
  <c r="G89" i="39"/>
  <c r="F89" i="39"/>
  <c r="E89" i="39"/>
  <c r="D89" i="39"/>
  <c r="B89" i="39"/>
  <c r="AH86" i="39"/>
  <c r="AG86" i="39"/>
  <c r="AF86" i="39"/>
  <c r="AE86" i="39"/>
  <c r="AD86" i="39"/>
  <c r="AC86" i="39"/>
  <c r="AB86" i="39"/>
  <c r="AA86" i="39"/>
  <c r="Z86" i="39"/>
  <c r="Y86" i="39"/>
  <c r="X86" i="39"/>
  <c r="W86" i="39"/>
  <c r="V86" i="39"/>
  <c r="U86" i="39"/>
  <c r="T86" i="39"/>
  <c r="S86" i="39"/>
  <c r="R86" i="39"/>
  <c r="Q86" i="39"/>
  <c r="P86" i="39"/>
  <c r="O86" i="39"/>
  <c r="N86" i="39"/>
  <c r="M86" i="39"/>
  <c r="L86" i="39"/>
  <c r="K86" i="39"/>
  <c r="J86" i="39"/>
  <c r="I86" i="39"/>
  <c r="H86" i="39"/>
  <c r="G86" i="39"/>
  <c r="F86" i="39"/>
  <c r="E86" i="39"/>
  <c r="D86" i="39"/>
  <c r="B86" i="39"/>
  <c r="AH85" i="39"/>
  <c r="AG85" i="39"/>
  <c r="AF85" i="39"/>
  <c r="AE85" i="39"/>
  <c r="AD85" i="39"/>
  <c r="AC85" i="39"/>
  <c r="AB85" i="39"/>
  <c r="AA85" i="39"/>
  <c r="Z85" i="39"/>
  <c r="Y85" i="39"/>
  <c r="X85" i="39"/>
  <c r="W85" i="39"/>
  <c r="V85" i="39"/>
  <c r="U85" i="39"/>
  <c r="T85" i="39"/>
  <c r="S85" i="39"/>
  <c r="R85" i="39"/>
  <c r="Q85" i="39"/>
  <c r="P85" i="39"/>
  <c r="O85" i="39"/>
  <c r="N85" i="39"/>
  <c r="M85" i="39"/>
  <c r="L85" i="39"/>
  <c r="K85" i="39"/>
  <c r="J85" i="39"/>
  <c r="I85" i="39"/>
  <c r="H85" i="39"/>
  <c r="G85" i="39"/>
  <c r="F85" i="39"/>
  <c r="E85" i="39"/>
  <c r="D85" i="39"/>
  <c r="B85" i="39"/>
  <c r="AH84" i="39"/>
  <c r="AG84" i="39"/>
  <c r="AF84" i="39"/>
  <c r="AE84" i="39"/>
  <c r="AD84" i="39"/>
  <c r="AC84" i="39"/>
  <c r="AB84" i="39"/>
  <c r="AA84" i="39"/>
  <c r="Z84" i="39"/>
  <c r="Y84" i="39"/>
  <c r="X84" i="39"/>
  <c r="W84" i="39"/>
  <c r="V84" i="39"/>
  <c r="U84" i="39"/>
  <c r="T84" i="39"/>
  <c r="S84" i="39"/>
  <c r="R84" i="39"/>
  <c r="Q84" i="39"/>
  <c r="P84" i="39"/>
  <c r="O84" i="39"/>
  <c r="N84" i="39"/>
  <c r="M84" i="39"/>
  <c r="L84" i="39"/>
  <c r="K84" i="39"/>
  <c r="J84" i="39"/>
  <c r="I84" i="39"/>
  <c r="H84" i="39"/>
  <c r="G84" i="39"/>
  <c r="F84" i="39"/>
  <c r="E84" i="39"/>
  <c r="D84" i="39"/>
  <c r="B84" i="39"/>
  <c r="AH83" i="39"/>
  <c r="AG83" i="39"/>
  <c r="AF83" i="39"/>
  <c r="AE83" i="39"/>
  <c r="AD83" i="39"/>
  <c r="AC83" i="39"/>
  <c r="AB83" i="39"/>
  <c r="AA83" i="39"/>
  <c r="Z83" i="39"/>
  <c r="Y83" i="39"/>
  <c r="X83" i="39"/>
  <c r="W83" i="39"/>
  <c r="V83" i="39"/>
  <c r="U83" i="39"/>
  <c r="T83" i="39"/>
  <c r="S83" i="39"/>
  <c r="R83" i="39"/>
  <c r="Q83" i="39"/>
  <c r="P83" i="39"/>
  <c r="O83" i="39"/>
  <c r="N83" i="39"/>
  <c r="M83" i="39"/>
  <c r="L83" i="39"/>
  <c r="K83" i="39"/>
  <c r="J83" i="39"/>
  <c r="I83" i="39"/>
  <c r="H83" i="39"/>
  <c r="G83" i="39"/>
  <c r="F83" i="39"/>
  <c r="E83" i="39"/>
  <c r="D83" i="39"/>
  <c r="B83" i="39"/>
  <c r="AH82" i="39"/>
  <c r="AG82" i="39"/>
  <c r="AF82" i="39"/>
  <c r="AE82" i="39"/>
  <c r="AD82" i="39"/>
  <c r="AC82" i="39"/>
  <c r="AB82" i="39"/>
  <c r="AA82" i="39"/>
  <c r="Z82" i="39"/>
  <c r="Y82" i="39"/>
  <c r="X82" i="39"/>
  <c r="W82" i="39"/>
  <c r="V82" i="39"/>
  <c r="U82" i="39"/>
  <c r="T82" i="39"/>
  <c r="S82" i="39"/>
  <c r="R82" i="39"/>
  <c r="Q82" i="39"/>
  <c r="P82" i="39"/>
  <c r="O82" i="39"/>
  <c r="N82" i="39"/>
  <c r="M82" i="39"/>
  <c r="L82" i="39"/>
  <c r="K82" i="39"/>
  <c r="J82" i="39"/>
  <c r="I82" i="39"/>
  <c r="H82" i="39"/>
  <c r="G82" i="39"/>
  <c r="F82" i="39"/>
  <c r="E82" i="39"/>
  <c r="D82" i="39"/>
  <c r="B82" i="39"/>
  <c r="AH81" i="39"/>
  <c r="AG81" i="39"/>
  <c r="AF81" i="39"/>
  <c r="AE81" i="39"/>
  <c r="AD81" i="39"/>
  <c r="AC81" i="39"/>
  <c r="AB81" i="39"/>
  <c r="AA81" i="39"/>
  <c r="Z81" i="39"/>
  <c r="Y81" i="39"/>
  <c r="X81" i="39"/>
  <c r="W81" i="39"/>
  <c r="V81" i="39"/>
  <c r="U81" i="39"/>
  <c r="T81" i="39"/>
  <c r="S81" i="39"/>
  <c r="R81" i="39"/>
  <c r="Q81" i="39"/>
  <c r="P81" i="39"/>
  <c r="O81" i="39"/>
  <c r="N81" i="39"/>
  <c r="M81" i="39"/>
  <c r="L81" i="39"/>
  <c r="K81" i="39"/>
  <c r="J81" i="39"/>
  <c r="I81" i="39"/>
  <c r="H81" i="39"/>
  <c r="G81" i="39"/>
  <c r="F81" i="39"/>
  <c r="E81" i="39"/>
  <c r="D81" i="39"/>
  <c r="B81" i="39"/>
  <c r="AH80" i="39"/>
  <c r="AG80" i="39"/>
  <c r="AF80" i="39"/>
  <c r="AE80" i="39"/>
  <c r="AD80" i="39"/>
  <c r="AC80" i="39"/>
  <c r="AB80" i="39"/>
  <c r="AA80" i="39"/>
  <c r="Z80" i="39"/>
  <c r="Y80" i="39"/>
  <c r="X80" i="39"/>
  <c r="W80" i="39"/>
  <c r="V80" i="39"/>
  <c r="U80" i="39"/>
  <c r="T80" i="39"/>
  <c r="S80" i="39"/>
  <c r="R80" i="39"/>
  <c r="Q80" i="39"/>
  <c r="P80" i="39"/>
  <c r="O80" i="39"/>
  <c r="N80" i="39"/>
  <c r="M80" i="39"/>
  <c r="L80" i="39"/>
  <c r="K80" i="39"/>
  <c r="J80" i="39"/>
  <c r="I80" i="39"/>
  <c r="H80" i="39"/>
  <c r="G80" i="39"/>
  <c r="F80" i="39"/>
  <c r="E80" i="39"/>
  <c r="D80" i="39"/>
  <c r="B80" i="39"/>
  <c r="AH79" i="39"/>
  <c r="AG79" i="39"/>
  <c r="AF79" i="39"/>
  <c r="AE79" i="39"/>
  <c r="AD79" i="39"/>
  <c r="AC79" i="39"/>
  <c r="AB79" i="39"/>
  <c r="AA79" i="39"/>
  <c r="Z79" i="39"/>
  <c r="Y79" i="39"/>
  <c r="X79" i="39"/>
  <c r="W79" i="39"/>
  <c r="V79" i="39"/>
  <c r="U79" i="39"/>
  <c r="T79" i="39"/>
  <c r="S79" i="39"/>
  <c r="R79" i="39"/>
  <c r="Q79" i="39"/>
  <c r="P79" i="39"/>
  <c r="O79" i="39"/>
  <c r="N79" i="39"/>
  <c r="M79" i="39"/>
  <c r="L79" i="39"/>
  <c r="K79" i="39"/>
  <c r="J79" i="39"/>
  <c r="I79" i="39"/>
  <c r="H79" i="39"/>
  <c r="G79" i="39"/>
  <c r="F79" i="39"/>
  <c r="E79" i="39"/>
  <c r="D79" i="39"/>
  <c r="B79" i="39"/>
  <c r="AG103" i="39" l="1"/>
  <c r="U103" i="39"/>
  <c r="Q2" i="48"/>
  <c r="P114" i="48"/>
  <c r="P27" i="48"/>
  <c r="P3" i="48"/>
  <c r="P51" i="48"/>
  <c r="P28" i="48"/>
  <c r="P52" i="48"/>
  <c r="E103" i="39"/>
  <c r="Q103" i="39"/>
  <c r="K103" i="39"/>
  <c r="W103" i="39"/>
  <c r="Y103" i="39"/>
  <c r="N103" i="39"/>
  <c r="R103" i="39"/>
  <c r="L103" i="39"/>
  <c r="T103" i="39"/>
  <c r="AC103" i="39"/>
  <c r="X103" i="39"/>
  <c r="I103" i="39"/>
  <c r="AJ91" i="39"/>
  <c r="H103" i="39"/>
  <c r="J103" i="39"/>
  <c r="Z103" i="39"/>
  <c r="AD103" i="39"/>
  <c r="AJ92" i="39"/>
  <c r="AA103" i="39"/>
  <c r="AJ93" i="39"/>
  <c r="AB103" i="39"/>
  <c r="M103" i="39"/>
  <c r="AJ83" i="39"/>
  <c r="AJ84" i="39"/>
  <c r="AJ85" i="39"/>
  <c r="O103" i="39"/>
  <c r="AE103" i="39"/>
  <c r="AI85" i="39"/>
  <c r="D121" i="39" s="1"/>
  <c r="J121" i="39" s="1"/>
  <c r="AJ86" i="39"/>
  <c r="S103" i="39"/>
  <c r="AJ81" i="39"/>
  <c r="AJ101" i="39"/>
  <c r="AI89" i="39"/>
  <c r="D125" i="39" s="1"/>
  <c r="Q125" i="39" s="1"/>
  <c r="AJ90" i="39"/>
  <c r="AJ94" i="39"/>
  <c r="AJ95" i="39"/>
  <c r="AJ96" i="39"/>
  <c r="AJ82" i="39"/>
  <c r="AI90" i="39"/>
  <c r="D126" i="39" s="1"/>
  <c r="Q126" i="39" s="1"/>
  <c r="AI96" i="39"/>
  <c r="D132" i="39" s="1"/>
  <c r="Q132" i="39" s="1"/>
  <c r="AJ102" i="39"/>
  <c r="P103" i="39"/>
  <c r="AJ79" i="39"/>
  <c r="AJ80" i="39"/>
  <c r="AI79" i="39"/>
  <c r="D115" i="39" s="1"/>
  <c r="AI102" i="39"/>
  <c r="D133" i="39" s="1"/>
  <c r="AI95" i="39"/>
  <c r="D131" i="39" s="1"/>
  <c r="AI84" i="39"/>
  <c r="D120" i="39" s="1"/>
  <c r="D103" i="39"/>
  <c r="AJ89" i="39"/>
  <c r="AI101" i="39"/>
  <c r="D123" i="39" s="1"/>
  <c r="AI83" i="39"/>
  <c r="D119" i="39" s="1"/>
  <c r="AI94" i="39"/>
  <c r="D130" i="39" s="1"/>
  <c r="AI82" i="39"/>
  <c r="D118" i="39" s="1"/>
  <c r="AI93" i="39"/>
  <c r="D129" i="39" s="1"/>
  <c r="AI81" i="39"/>
  <c r="D117" i="39" s="1"/>
  <c r="AI92" i="39"/>
  <c r="D128" i="39" s="1"/>
  <c r="AI80" i="39"/>
  <c r="D116" i="39" s="1"/>
  <c r="AI86" i="39"/>
  <c r="D122" i="39" s="1"/>
  <c r="AI91" i="39"/>
  <c r="D127" i="39" s="1"/>
  <c r="Q114" i="48" l="1"/>
  <c r="Q27" i="48"/>
  <c r="Q3" i="48"/>
  <c r="Q51" i="48"/>
  <c r="Q28" i="48"/>
  <c r="Q52" i="48"/>
  <c r="R2" i="48"/>
  <c r="J126" i="39"/>
  <c r="J132" i="39"/>
  <c r="Q121" i="39"/>
  <c r="J125" i="39"/>
  <c r="Q129" i="39"/>
  <c r="J129" i="39"/>
  <c r="Q118" i="39"/>
  <c r="J118" i="39"/>
  <c r="Q130" i="39"/>
  <c r="J130" i="39"/>
  <c r="J119" i="39"/>
  <c r="Q119" i="39"/>
  <c r="Q131" i="39"/>
  <c r="J131" i="39"/>
  <c r="Q133" i="39"/>
  <c r="J133" i="39"/>
  <c r="J127" i="39"/>
  <c r="Q127" i="39"/>
  <c r="Q115" i="39"/>
  <c r="J115" i="39"/>
  <c r="Q122" i="39"/>
  <c r="J122" i="39"/>
  <c r="Q116" i="39"/>
  <c r="J116" i="39"/>
  <c r="Q123" i="39"/>
  <c r="J123" i="39"/>
  <c r="Q128" i="39"/>
  <c r="J128" i="39"/>
  <c r="AJ103" i="39"/>
  <c r="AI103" i="39"/>
  <c r="Q117" i="39"/>
  <c r="J117" i="39"/>
  <c r="Q120" i="39"/>
  <c r="J120" i="39"/>
  <c r="R27" i="48" l="1"/>
  <c r="R3" i="48"/>
  <c r="R51" i="48"/>
  <c r="R28" i="48"/>
  <c r="R114" i="48"/>
  <c r="R52" i="48"/>
  <c r="S2" i="48"/>
  <c r="J8" i="37"/>
  <c r="A10" i="38"/>
  <c r="A9" i="38"/>
  <c r="A8" i="38"/>
  <c r="A7" i="38"/>
  <c r="A6" i="38"/>
  <c r="A5" i="38"/>
  <c r="A4" i="38"/>
  <c r="AA3" i="37"/>
  <c r="AA2" i="37"/>
  <c r="F12" i="38" l="1"/>
  <c r="E12" i="38"/>
  <c r="D12" i="38"/>
  <c r="B25" i="45"/>
  <c r="B13" i="45"/>
  <c r="B12" i="45"/>
  <c r="B23" i="45"/>
  <c r="B4" i="45"/>
  <c r="B15" i="45"/>
  <c r="B3" i="45"/>
  <c r="B22" i="45"/>
  <c r="B10" i="45"/>
  <c r="B33" i="45"/>
  <c r="B21" i="45"/>
  <c r="B9" i="45"/>
  <c r="B16" i="45"/>
  <c r="B27" i="45"/>
  <c r="B32" i="45"/>
  <c r="B20" i="45"/>
  <c r="B8" i="45"/>
  <c r="B31" i="45"/>
  <c r="B19" i="45"/>
  <c r="B7" i="45"/>
  <c r="B30" i="45"/>
  <c r="B18" i="45"/>
  <c r="B6" i="45"/>
  <c r="B29" i="45"/>
  <c r="B17" i="45"/>
  <c r="B5" i="45"/>
  <c r="B26" i="45"/>
  <c r="B14" i="45"/>
  <c r="B24" i="45"/>
  <c r="B11" i="45"/>
  <c r="B28" i="45"/>
  <c r="B10" i="43"/>
  <c r="S51" i="48"/>
  <c r="S28" i="48"/>
  <c r="S52" i="48"/>
  <c r="T2" i="48"/>
  <c r="S114" i="48"/>
  <c r="S27" i="48"/>
  <c r="S3" i="48"/>
  <c r="AH12" i="38"/>
  <c r="AG12" i="38"/>
  <c r="AF12" i="38"/>
  <c r="AE12" i="38"/>
  <c r="AD12" i="38"/>
  <c r="AC12" i="38"/>
  <c r="AB12" i="38"/>
  <c r="AA12" i="38"/>
  <c r="Z12" i="38"/>
  <c r="Y12" i="38"/>
  <c r="X12" i="38"/>
  <c r="W12" i="38"/>
  <c r="V12" i="38"/>
  <c r="U12" i="38"/>
  <c r="T12" i="38"/>
  <c r="S12" i="38"/>
  <c r="R12" i="38"/>
  <c r="Q12" i="38"/>
  <c r="P12" i="38"/>
  <c r="O12" i="38"/>
  <c r="N12" i="38"/>
  <c r="M12" i="38"/>
  <c r="L12" i="38"/>
  <c r="K12" i="38"/>
  <c r="J12" i="38"/>
  <c r="I12" i="38"/>
  <c r="H12" i="38"/>
  <c r="G12" i="38"/>
  <c r="AI23" i="38"/>
  <c r="AI22" i="38"/>
  <c r="AI21" i="38"/>
  <c r="AI20" i="38"/>
  <c r="AI19" i="38"/>
  <c r="AI18" i="38"/>
  <c r="AI17" i="38"/>
  <c r="A23" i="38"/>
  <c r="A22" i="38"/>
  <c r="A21" i="38"/>
  <c r="A20" i="38"/>
  <c r="A19" i="38"/>
  <c r="A18" i="38"/>
  <c r="A17" i="38"/>
  <c r="AI5" i="38"/>
  <c r="B6" i="43" s="1"/>
  <c r="AI4" i="38"/>
  <c r="B5" i="43" s="1"/>
  <c r="AI6" i="38"/>
  <c r="B7" i="43" s="1"/>
  <c r="C29" i="45" l="1"/>
  <c r="C17" i="45"/>
  <c r="C5" i="45"/>
  <c r="C28" i="45"/>
  <c r="C16" i="45"/>
  <c r="C4" i="45"/>
  <c r="C15" i="45"/>
  <c r="C20" i="45"/>
  <c r="C26" i="45"/>
  <c r="C14" i="45"/>
  <c r="C25" i="45"/>
  <c r="C13" i="45"/>
  <c r="C24" i="45"/>
  <c r="C12" i="45"/>
  <c r="C23" i="45"/>
  <c r="C11" i="45"/>
  <c r="C31" i="45"/>
  <c r="C22" i="45"/>
  <c r="C10" i="45"/>
  <c r="C33" i="45"/>
  <c r="C21" i="45"/>
  <c r="C9" i="45"/>
  <c r="C32" i="45"/>
  <c r="C8" i="45"/>
  <c r="C19" i="45"/>
  <c r="C30" i="45"/>
  <c r="C18" i="45"/>
  <c r="C6" i="45"/>
  <c r="C27" i="45"/>
  <c r="C3" i="45"/>
  <c r="C7" i="45"/>
  <c r="J10" i="43"/>
  <c r="C10" i="43"/>
  <c r="K10" i="43" s="1"/>
  <c r="E10" i="43"/>
  <c r="D10" i="43"/>
  <c r="T52" i="48"/>
  <c r="U2" i="48"/>
  <c r="T114" i="48"/>
  <c r="T27" i="48"/>
  <c r="T3" i="48"/>
  <c r="T28" i="48"/>
  <c r="T51" i="48"/>
  <c r="F7" i="43"/>
  <c r="J7" i="43" s="1"/>
  <c r="F6" i="43"/>
  <c r="J6" i="43" s="1"/>
  <c r="F9" i="43"/>
  <c r="F5" i="43"/>
  <c r="H5" i="43" s="1"/>
  <c r="F8" i="43"/>
  <c r="G8" i="43" s="1"/>
  <c r="E6" i="43"/>
  <c r="D6" i="43"/>
  <c r="C6" i="43"/>
  <c r="D7" i="43"/>
  <c r="C7" i="43"/>
  <c r="E7" i="43"/>
  <c r="D5" i="43"/>
  <c r="E5" i="43"/>
  <c r="C5" i="43"/>
  <c r="AE25" i="38"/>
  <c r="T25" i="38"/>
  <c r="J25" i="38"/>
  <c r="AH25" i="38"/>
  <c r="K25" i="38"/>
  <c r="W25" i="38"/>
  <c r="L25" i="38"/>
  <c r="X25" i="38"/>
  <c r="M25" i="38"/>
  <c r="Y25" i="38"/>
  <c r="H25" i="38"/>
  <c r="I25" i="38"/>
  <c r="Z25" i="38"/>
  <c r="AA25" i="38"/>
  <c r="D25" i="38"/>
  <c r="P25" i="38"/>
  <c r="AB25" i="38"/>
  <c r="AF25" i="38"/>
  <c r="AG25" i="38"/>
  <c r="N25" i="38"/>
  <c r="O25" i="38"/>
  <c r="E25" i="38"/>
  <c r="Q25" i="38"/>
  <c r="AC25" i="38"/>
  <c r="U25" i="38"/>
  <c r="V25" i="38"/>
  <c r="F25" i="38"/>
  <c r="R25" i="38"/>
  <c r="AD25" i="38"/>
  <c r="G25" i="38"/>
  <c r="S25" i="38"/>
  <c r="AI25" i="38"/>
  <c r="H1" i="37"/>
  <c r="A1" i="40"/>
  <c r="E35" i="40"/>
  <c r="V2" i="48" l="1"/>
  <c r="U114" i="48"/>
  <c r="U27" i="48"/>
  <c r="U3" i="48"/>
  <c r="U51" i="48"/>
  <c r="U28" i="48"/>
  <c r="U52" i="48"/>
  <c r="G5" i="43"/>
  <c r="K5" i="43" s="1"/>
  <c r="J5" i="43"/>
  <c r="I5" i="43"/>
  <c r="I7" i="43"/>
  <c r="H7" i="43"/>
  <c r="G7" i="43"/>
  <c r="K7" i="43" s="1"/>
  <c r="F13" i="43"/>
  <c r="I8" i="43"/>
  <c r="H8" i="43"/>
  <c r="I9" i="43"/>
  <c r="G9" i="43"/>
  <c r="H9" i="43"/>
  <c r="I6" i="43"/>
  <c r="G6" i="43"/>
  <c r="K6" i="43" s="1"/>
  <c r="H6" i="43"/>
  <c r="AI34" i="39"/>
  <c r="AI33" i="39"/>
  <c r="AI32" i="39"/>
  <c r="AI31" i="39"/>
  <c r="AI30" i="39"/>
  <c r="AI29" i="39"/>
  <c r="AI28" i="39"/>
  <c r="A1" i="39"/>
  <c r="A38" i="39" s="1"/>
  <c r="AF181" i="41"/>
  <c r="AD181" i="41"/>
  <c r="AH180" i="41"/>
  <c r="AG180" i="41"/>
  <c r="AF180" i="41"/>
  <c r="AE180" i="41"/>
  <c r="AD180" i="41"/>
  <c r="AC180" i="41"/>
  <c r="AB180" i="41"/>
  <c r="AA180" i="41"/>
  <c r="Z180" i="41"/>
  <c r="Y180" i="41"/>
  <c r="Y181" i="41" s="1"/>
  <c r="X180" i="41"/>
  <c r="W180" i="41"/>
  <c r="V180" i="41"/>
  <c r="U180" i="41"/>
  <c r="T180" i="41"/>
  <c r="S180" i="41"/>
  <c r="R180" i="41"/>
  <c r="Q180" i="41"/>
  <c r="P180" i="41"/>
  <c r="O180" i="41"/>
  <c r="N180" i="41"/>
  <c r="M180" i="41"/>
  <c r="L180" i="41"/>
  <c r="K180" i="41"/>
  <c r="J180" i="41"/>
  <c r="I180" i="41"/>
  <c r="H180" i="41"/>
  <c r="H181" i="41" s="1"/>
  <c r="G180" i="41"/>
  <c r="F180" i="41"/>
  <c r="E180" i="41"/>
  <c r="D180" i="41"/>
  <c r="AH179" i="41"/>
  <c r="AH181" i="41" s="1"/>
  <c r="AG179" i="41"/>
  <c r="AF179" i="41"/>
  <c r="AE179" i="41"/>
  <c r="AD179" i="41"/>
  <c r="AC179" i="41"/>
  <c r="AC181" i="41" s="1"/>
  <c r="AB179" i="41"/>
  <c r="AA179" i="41"/>
  <c r="Z179" i="41"/>
  <c r="Z181" i="41" s="1"/>
  <c r="Y179" i="41"/>
  <c r="X179" i="41"/>
  <c r="W179" i="41"/>
  <c r="V179" i="41"/>
  <c r="U179" i="41"/>
  <c r="T179" i="41"/>
  <c r="S179" i="41"/>
  <c r="R179" i="41"/>
  <c r="R181" i="41" s="1"/>
  <c r="Q179" i="41"/>
  <c r="Q181" i="41" s="1"/>
  <c r="P179" i="41"/>
  <c r="P181" i="41" s="1"/>
  <c r="O179" i="41"/>
  <c r="N179" i="41"/>
  <c r="M179" i="41"/>
  <c r="L179" i="41"/>
  <c r="K179" i="41"/>
  <c r="J179" i="41"/>
  <c r="J181" i="41" s="1"/>
  <c r="I179" i="41"/>
  <c r="H179" i="41"/>
  <c r="G179" i="41"/>
  <c r="F179" i="41"/>
  <c r="F181" i="41" s="1"/>
  <c r="E179" i="41"/>
  <c r="D179" i="41"/>
  <c r="AH176" i="41"/>
  <c r="AG176" i="41"/>
  <c r="AF176" i="41"/>
  <c r="AE176" i="41"/>
  <c r="AD176" i="41"/>
  <c r="AC176" i="41"/>
  <c r="AB176" i="41"/>
  <c r="AA176" i="41"/>
  <c r="Z176" i="41"/>
  <c r="Y176" i="41"/>
  <c r="X176" i="41"/>
  <c r="W176" i="41"/>
  <c r="V176" i="41"/>
  <c r="U176" i="41"/>
  <c r="T176" i="41"/>
  <c r="S176" i="41"/>
  <c r="R176" i="41"/>
  <c r="Q176" i="41"/>
  <c r="P176" i="41"/>
  <c r="O176" i="41"/>
  <c r="N176" i="41"/>
  <c r="M176" i="41"/>
  <c r="L176" i="41"/>
  <c r="K176" i="41"/>
  <c r="J176" i="41"/>
  <c r="I176" i="41"/>
  <c r="H176" i="41"/>
  <c r="G176" i="41"/>
  <c r="F176" i="41"/>
  <c r="E176" i="41"/>
  <c r="D176" i="41"/>
  <c r="AH175" i="41"/>
  <c r="AH177" i="41" s="1"/>
  <c r="AG175" i="41"/>
  <c r="AG177" i="41" s="1"/>
  <c r="AF175" i="41"/>
  <c r="AE175" i="41"/>
  <c r="AD175" i="41"/>
  <c r="AC175" i="41"/>
  <c r="AB175" i="41"/>
  <c r="AA175" i="41"/>
  <c r="Z175" i="41"/>
  <c r="Y175" i="41"/>
  <c r="X175" i="41"/>
  <c r="X177" i="41" s="1"/>
  <c r="W175" i="41"/>
  <c r="V175" i="41"/>
  <c r="U175" i="41"/>
  <c r="T175" i="41"/>
  <c r="T177" i="41" s="1"/>
  <c r="S175" i="41"/>
  <c r="R175" i="41"/>
  <c r="Q175" i="41"/>
  <c r="P175" i="41"/>
  <c r="O175" i="41"/>
  <c r="N175" i="41"/>
  <c r="M175" i="41"/>
  <c r="L175" i="41"/>
  <c r="L177" i="41" s="1"/>
  <c r="K175" i="41"/>
  <c r="K177" i="41" s="1"/>
  <c r="J175" i="41"/>
  <c r="I175" i="41"/>
  <c r="I177" i="41" s="1"/>
  <c r="H175" i="41"/>
  <c r="H177" i="41" s="1"/>
  <c r="G175" i="41"/>
  <c r="F175" i="41"/>
  <c r="E175" i="41"/>
  <c r="D175" i="41"/>
  <c r="AJ171" i="41"/>
  <c r="AI171" i="41"/>
  <c r="D195" i="41" s="1"/>
  <c r="AJ170" i="41"/>
  <c r="AI170" i="41"/>
  <c r="D194" i="41" s="1"/>
  <c r="AI160" i="41"/>
  <c r="AI159" i="41"/>
  <c r="AH157" i="41"/>
  <c r="AH169" i="41" s="1"/>
  <c r="AG157" i="41"/>
  <c r="AG169" i="41" s="1"/>
  <c r="AF157" i="41"/>
  <c r="AF169" i="41" s="1"/>
  <c r="AE157" i="41"/>
  <c r="AE169" i="41" s="1"/>
  <c r="AD157" i="41"/>
  <c r="AD169" i="41" s="1"/>
  <c r="AC157" i="41"/>
  <c r="AC169" i="41" s="1"/>
  <c r="AB157" i="41"/>
  <c r="AB169" i="41" s="1"/>
  <c r="AA157" i="41"/>
  <c r="AA169" i="41" s="1"/>
  <c r="Z157" i="41"/>
  <c r="Z169" i="41" s="1"/>
  <c r="Y157" i="41"/>
  <c r="Y169" i="41" s="1"/>
  <c r="X157" i="41"/>
  <c r="X169" i="41" s="1"/>
  <c r="W157" i="41"/>
  <c r="W169" i="41" s="1"/>
  <c r="V157" i="41"/>
  <c r="V169" i="41" s="1"/>
  <c r="U157" i="41"/>
  <c r="U169" i="41" s="1"/>
  <c r="T157" i="41"/>
  <c r="T169" i="41" s="1"/>
  <c r="S157" i="41"/>
  <c r="S169" i="41" s="1"/>
  <c r="R157" i="41"/>
  <c r="R169" i="41" s="1"/>
  <c r="Q157" i="41"/>
  <c r="Q169" i="41" s="1"/>
  <c r="P157" i="41"/>
  <c r="P169" i="41" s="1"/>
  <c r="O157" i="41"/>
  <c r="O169" i="41" s="1"/>
  <c r="N157" i="41"/>
  <c r="N169" i="41" s="1"/>
  <c r="M157" i="41"/>
  <c r="M169" i="41" s="1"/>
  <c r="L157" i="41"/>
  <c r="L169" i="41" s="1"/>
  <c r="K157" i="41"/>
  <c r="K169" i="41" s="1"/>
  <c r="J157" i="41"/>
  <c r="J169" i="41" s="1"/>
  <c r="I157" i="41"/>
  <c r="I169" i="41" s="1"/>
  <c r="H157" i="41"/>
  <c r="H169" i="41" s="1"/>
  <c r="G157" i="41"/>
  <c r="G169" i="41" s="1"/>
  <c r="F157" i="41"/>
  <c r="F169" i="41" s="1"/>
  <c r="E157" i="41"/>
  <c r="E169" i="41" s="1"/>
  <c r="D157" i="41"/>
  <c r="AI155" i="41"/>
  <c r="AI154" i="41"/>
  <c r="AI153" i="41"/>
  <c r="AI152" i="41"/>
  <c r="AI151" i="41"/>
  <c r="AI150" i="41"/>
  <c r="AI149" i="41"/>
  <c r="AI148" i="41"/>
  <c r="AI147" i="41"/>
  <c r="AI146" i="41"/>
  <c r="AI145" i="41"/>
  <c r="AI144" i="41"/>
  <c r="AI143" i="41"/>
  <c r="AI142" i="41"/>
  <c r="AI141" i="41"/>
  <c r="AI140" i="41"/>
  <c r="AI139" i="41"/>
  <c r="AI138" i="41"/>
  <c r="AI137" i="41"/>
  <c r="A137" i="41"/>
  <c r="A138" i="41" s="1"/>
  <c r="A139" i="41" s="1"/>
  <c r="A140" i="41" s="1"/>
  <c r="A141" i="41" s="1"/>
  <c r="A142" i="41" s="1"/>
  <c r="A143" i="41" s="1"/>
  <c r="A144" i="41" s="1"/>
  <c r="A145" i="41" s="1"/>
  <c r="A146" i="41" s="1"/>
  <c r="A147" i="41" s="1"/>
  <c r="A148" i="41" s="1"/>
  <c r="A149" i="41" s="1"/>
  <c r="A150" i="41" s="1"/>
  <c r="A151" i="41" s="1"/>
  <c r="A152" i="41" s="1"/>
  <c r="A153" i="41" s="1"/>
  <c r="A154" i="41" s="1"/>
  <c r="A155" i="41" s="1"/>
  <c r="AI136" i="41"/>
  <c r="A133" i="41"/>
  <c r="AI131" i="41"/>
  <c r="AI130" i="41"/>
  <c r="AH128" i="41"/>
  <c r="AH168" i="41" s="1"/>
  <c r="AG128" i="41"/>
  <c r="AG168" i="41" s="1"/>
  <c r="AF128" i="41"/>
  <c r="AF168" i="41" s="1"/>
  <c r="AE128" i="41"/>
  <c r="AE168" i="41" s="1"/>
  <c r="AD128" i="41"/>
  <c r="AD168" i="41" s="1"/>
  <c r="AC128" i="41"/>
  <c r="AC168" i="41" s="1"/>
  <c r="AB128" i="41"/>
  <c r="AB168" i="41" s="1"/>
  <c r="AA128" i="41"/>
  <c r="AA168" i="41" s="1"/>
  <c r="Z128" i="41"/>
  <c r="Z168" i="41" s="1"/>
  <c r="Y128" i="41"/>
  <c r="Y168" i="41" s="1"/>
  <c r="X128" i="41"/>
  <c r="X168" i="41" s="1"/>
  <c r="W128" i="41"/>
  <c r="W168" i="41" s="1"/>
  <c r="V128" i="41"/>
  <c r="V168" i="41" s="1"/>
  <c r="U128" i="41"/>
  <c r="U168" i="41" s="1"/>
  <c r="T128" i="41"/>
  <c r="T168" i="41" s="1"/>
  <c r="S128" i="41"/>
  <c r="S168" i="41" s="1"/>
  <c r="R128" i="41"/>
  <c r="R168" i="41" s="1"/>
  <c r="Q128" i="41"/>
  <c r="Q168" i="41" s="1"/>
  <c r="P128" i="41"/>
  <c r="P168" i="41" s="1"/>
  <c r="O128" i="41"/>
  <c r="O168" i="41" s="1"/>
  <c r="N128" i="41"/>
  <c r="N168" i="41" s="1"/>
  <c r="M128" i="41"/>
  <c r="M168" i="41" s="1"/>
  <c r="L128" i="41"/>
  <c r="L168" i="41" s="1"/>
  <c r="K128" i="41"/>
  <c r="K168" i="41" s="1"/>
  <c r="J128" i="41"/>
  <c r="J168" i="41" s="1"/>
  <c r="I128" i="41"/>
  <c r="I168" i="41" s="1"/>
  <c r="H128" i="41"/>
  <c r="H168" i="41" s="1"/>
  <c r="G128" i="41"/>
  <c r="G168" i="41" s="1"/>
  <c r="F128" i="41"/>
  <c r="F168" i="41" s="1"/>
  <c r="E128" i="41"/>
  <c r="E168" i="41" s="1"/>
  <c r="D128" i="41"/>
  <c r="D168" i="41" s="1"/>
  <c r="AI126" i="41"/>
  <c r="AI125" i="41"/>
  <c r="AI124" i="41"/>
  <c r="AI123" i="41"/>
  <c r="AI122" i="41"/>
  <c r="AI121" i="41"/>
  <c r="AI120" i="41"/>
  <c r="AI119" i="41"/>
  <c r="AI118" i="41"/>
  <c r="AI117" i="41"/>
  <c r="AI116" i="41"/>
  <c r="AI115" i="41"/>
  <c r="AI114" i="41"/>
  <c r="AI113" i="41"/>
  <c r="AI112" i="41"/>
  <c r="AI111" i="41"/>
  <c r="AI110" i="41"/>
  <c r="AI109" i="41"/>
  <c r="AI108" i="41"/>
  <c r="A108" i="41"/>
  <c r="A109" i="41" s="1"/>
  <c r="A110" i="41" s="1"/>
  <c r="A111" i="41" s="1"/>
  <c r="A112" i="41" s="1"/>
  <c r="A113" i="41" s="1"/>
  <c r="A114" i="41" s="1"/>
  <c r="A115" i="41" s="1"/>
  <c r="A116" i="41" s="1"/>
  <c r="A117" i="41" s="1"/>
  <c r="A118" i="41" s="1"/>
  <c r="A119" i="41" s="1"/>
  <c r="A120" i="41" s="1"/>
  <c r="A121" i="41" s="1"/>
  <c r="A122" i="41" s="1"/>
  <c r="A123" i="41" s="1"/>
  <c r="A124" i="41" s="1"/>
  <c r="A125" i="41" s="1"/>
  <c r="A126" i="41" s="1"/>
  <c r="AI107" i="41"/>
  <c r="A104" i="41"/>
  <c r="AH101" i="41"/>
  <c r="AH167" i="41" s="1"/>
  <c r="AG101" i="41"/>
  <c r="AG167" i="41" s="1"/>
  <c r="AF101" i="41"/>
  <c r="AF167" i="41" s="1"/>
  <c r="AE101" i="41"/>
  <c r="AE167" i="41" s="1"/>
  <c r="AD101" i="41"/>
  <c r="AD167" i="41" s="1"/>
  <c r="AC101" i="41"/>
  <c r="AC167" i="41" s="1"/>
  <c r="AB101" i="41"/>
  <c r="AB167" i="41" s="1"/>
  <c r="AA101" i="41"/>
  <c r="AA167" i="41" s="1"/>
  <c r="Z101" i="41"/>
  <c r="Z167" i="41" s="1"/>
  <c r="Y101" i="41"/>
  <c r="Y167" i="41" s="1"/>
  <c r="X101" i="41"/>
  <c r="X167" i="41" s="1"/>
  <c r="W101" i="41"/>
  <c r="W167" i="41" s="1"/>
  <c r="V101" i="41"/>
  <c r="V167" i="41" s="1"/>
  <c r="U101" i="41"/>
  <c r="U167" i="41" s="1"/>
  <c r="T101" i="41"/>
  <c r="T167" i="41" s="1"/>
  <c r="S101" i="41"/>
  <c r="S167" i="41" s="1"/>
  <c r="R101" i="41"/>
  <c r="R167" i="41" s="1"/>
  <c r="Q101" i="41"/>
  <c r="Q167" i="41" s="1"/>
  <c r="P101" i="41"/>
  <c r="P167" i="41" s="1"/>
  <c r="O101" i="41"/>
  <c r="O167" i="41" s="1"/>
  <c r="N101" i="41"/>
  <c r="N167" i="41" s="1"/>
  <c r="M101" i="41"/>
  <c r="M167" i="41" s="1"/>
  <c r="L101" i="41"/>
  <c r="L167" i="41" s="1"/>
  <c r="K101" i="41"/>
  <c r="K167" i="41" s="1"/>
  <c r="J101" i="41"/>
  <c r="J167" i="41" s="1"/>
  <c r="I101" i="41"/>
  <c r="I167" i="41" s="1"/>
  <c r="H101" i="41"/>
  <c r="H167" i="41" s="1"/>
  <c r="G101" i="41"/>
  <c r="G167" i="41" s="1"/>
  <c r="F101" i="41"/>
  <c r="F167" i="41" s="1"/>
  <c r="E101" i="41"/>
  <c r="E167" i="41" s="1"/>
  <c r="D101" i="41"/>
  <c r="D167" i="41" s="1"/>
  <c r="AI99" i="41"/>
  <c r="B99" i="41"/>
  <c r="AI98" i="41"/>
  <c r="AJ98" i="41" s="1"/>
  <c r="B98" i="41"/>
  <c r="AI97" i="41"/>
  <c r="B97" i="41"/>
  <c r="AI96" i="41"/>
  <c r="B96" i="41"/>
  <c r="AI95" i="41"/>
  <c r="AI94" i="41"/>
  <c r="AI93" i="41"/>
  <c r="AI92" i="41"/>
  <c r="AI91" i="41"/>
  <c r="AI90" i="41"/>
  <c r="AI89" i="41"/>
  <c r="AI88" i="41"/>
  <c r="AI87" i="41"/>
  <c r="AI86" i="41"/>
  <c r="AI85" i="41"/>
  <c r="AI84" i="41"/>
  <c r="B84" i="41"/>
  <c r="AI83" i="41"/>
  <c r="B83" i="41"/>
  <c r="AI82" i="41"/>
  <c r="AI81" i="41"/>
  <c r="AI80" i="41"/>
  <c r="AI79" i="41"/>
  <c r="AI78" i="41"/>
  <c r="AI77" i="41"/>
  <c r="AI76" i="41"/>
  <c r="AI75" i="41"/>
  <c r="AI74" i="41"/>
  <c r="AI73" i="41"/>
  <c r="AI72" i="41"/>
  <c r="AI71" i="41"/>
  <c r="AI70" i="41"/>
  <c r="AI69" i="41"/>
  <c r="AI68" i="41"/>
  <c r="B68" i="41"/>
  <c r="AI67" i="41"/>
  <c r="B67" i="41"/>
  <c r="AI66" i="41"/>
  <c r="AI65" i="41"/>
  <c r="AI64" i="41"/>
  <c r="AI63" i="41"/>
  <c r="AI62" i="41"/>
  <c r="AI61" i="41"/>
  <c r="B61" i="41"/>
  <c r="A58" i="41"/>
  <c r="AH55" i="41"/>
  <c r="AH166" i="41" s="1"/>
  <c r="AG55" i="41"/>
  <c r="AG166" i="41" s="1"/>
  <c r="AF55" i="41"/>
  <c r="AF166" i="41" s="1"/>
  <c r="AF172" i="41" s="1"/>
  <c r="AE55" i="41"/>
  <c r="AE166" i="41" s="1"/>
  <c r="AD55" i="41"/>
  <c r="AD166" i="41" s="1"/>
  <c r="AC55" i="41"/>
  <c r="AC166" i="41" s="1"/>
  <c r="AB55" i="41"/>
  <c r="AB166" i="41" s="1"/>
  <c r="AA55" i="41"/>
  <c r="AA166" i="41" s="1"/>
  <c r="Z55" i="41"/>
  <c r="Z166" i="41" s="1"/>
  <c r="Y55" i="41"/>
  <c r="Y166" i="41" s="1"/>
  <c r="X55" i="41"/>
  <c r="X166" i="41" s="1"/>
  <c r="W55" i="41"/>
  <c r="W166" i="41" s="1"/>
  <c r="V55" i="41"/>
  <c r="V166" i="41" s="1"/>
  <c r="U55" i="41"/>
  <c r="U166" i="41" s="1"/>
  <c r="T55" i="41"/>
  <c r="T166" i="41" s="1"/>
  <c r="T172" i="41" s="1"/>
  <c r="S55" i="41"/>
  <c r="S166" i="41" s="1"/>
  <c r="R55" i="41"/>
  <c r="R166" i="41" s="1"/>
  <c r="Q55" i="41"/>
  <c r="Q166" i="41" s="1"/>
  <c r="P55" i="41"/>
  <c r="P166" i="41" s="1"/>
  <c r="P172" i="41" s="1"/>
  <c r="O55" i="41"/>
  <c r="O166" i="41" s="1"/>
  <c r="N55" i="41"/>
  <c r="N166" i="41" s="1"/>
  <c r="M55" i="41"/>
  <c r="M166" i="41" s="1"/>
  <c r="L55" i="41"/>
  <c r="L166" i="41" s="1"/>
  <c r="K55" i="41"/>
  <c r="K166" i="41" s="1"/>
  <c r="J55" i="41"/>
  <c r="J166" i="41" s="1"/>
  <c r="I55" i="41"/>
  <c r="I166" i="41" s="1"/>
  <c r="H55" i="41"/>
  <c r="H166" i="41" s="1"/>
  <c r="H172" i="41" s="1"/>
  <c r="G55" i="41"/>
  <c r="G166" i="41" s="1"/>
  <c r="F55" i="41"/>
  <c r="F166" i="41" s="1"/>
  <c r="E55" i="41"/>
  <c r="E166" i="41" s="1"/>
  <c r="D55" i="41"/>
  <c r="D166" i="41" s="1"/>
  <c r="AI53" i="41"/>
  <c r="B53" i="41"/>
  <c r="AI52" i="41"/>
  <c r="B52" i="41"/>
  <c r="AI51" i="41"/>
  <c r="B51" i="41"/>
  <c r="AI50" i="41"/>
  <c r="AI49" i="41"/>
  <c r="AI48" i="41"/>
  <c r="B48" i="41"/>
  <c r="AI47" i="41"/>
  <c r="AI46" i="41"/>
  <c r="AI45" i="41"/>
  <c r="AI44" i="41"/>
  <c r="AI43" i="41"/>
  <c r="AI42" i="41"/>
  <c r="B42" i="41"/>
  <c r="AI41" i="41"/>
  <c r="AI40" i="41"/>
  <c r="AI39" i="41"/>
  <c r="AI38" i="41"/>
  <c r="AI37" i="41"/>
  <c r="AI36" i="41"/>
  <c r="AY35" i="41"/>
  <c r="AQ35" i="41"/>
  <c r="AP35" i="41"/>
  <c r="AI35" i="41"/>
  <c r="AW34" i="41"/>
  <c r="AS34" i="41"/>
  <c r="AI34" i="41"/>
  <c r="AW33" i="41"/>
  <c r="AS33" i="41"/>
  <c r="AI33" i="41"/>
  <c r="AW32" i="41"/>
  <c r="AS32" i="41"/>
  <c r="AI32" i="41"/>
  <c r="AW31" i="41"/>
  <c r="AS31" i="41"/>
  <c r="AI31" i="41"/>
  <c r="AW30" i="41"/>
  <c r="AS30" i="41"/>
  <c r="AI30" i="41"/>
  <c r="AW29" i="41"/>
  <c r="AS29" i="41"/>
  <c r="AI29" i="41"/>
  <c r="AW28" i="41"/>
  <c r="AS28" i="41"/>
  <c r="AI28" i="41"/>
  <c r="B28" i="41"/>
  <c r="AW27" i="41"/>
  <c r="AS27" i="41"/>
  <c r="AI27" i="41"/>
  <c r="AW26" i="41"/>
  <c r="AS26" i="41"/>
  <c r="AI26" i="41"/>
  <c r="AW25" i="41"/>
  <c r="AS25" i="41"/>
  <c r="AI25" i="41"/>
  <c r="AW24" i="41"/>
  <c r="AS24" i="41"/>
  <c r="AI24" i="41"/>
  <c r="AW23" i="41"/>
  <c r="AS23" i="41"/>
  <c r="AI23" i="41"/>
  <c r="AW22" i="41"/>
  <c r="AS22" i="41"/>
  <c r="AI22" i="41"/>
  <c r="AW21" i="41"/>
  <c r="AS21" i="41"/>
  <c r="AI21" i="41"/>
  <c r="AW20" i="41"/>
  <c r="AS20" i="41"/>
  <c r="AI20" i="41"/>
  <c r="AW19" i="41"/>
  <c r="AS19" i="41"/>
  <c r="AI19" i="41"/>
  <c r="AW18" i="41"/>
  <c r="AS18" i="41"/>
  <c r="AI18" i="41"/>
  <c r="AW17" i="41"/>
  <c r="AS17" i="41"/>
  <c r="AI17" i="41"/>
  <c r="AW16" i="41"/>
  <c r="AS16" i="41"/>
  <c r="AI16" i="41"/>
  <c r="AW15" i="41"/>
  <c r="AS15" i="41"/>
  <c r="AI15" i="41"/>
  <c r="AW14" i="41"/>
  <c r="AS14" i="41"/>
  <c r="AI14" i="41"/>
  <c r="AW13" i="41"/>
  <c r="AS13" i="41"/>
  <c r="AI13" i="41"/>
  <c r="B13" i="41"/>
  <c r="AW12" i="41"/>
  <c r="AS12" i="41"/>
  <c r="AI12" i="41"/>
  <c r="AW11" i="41"/>
  <c r="AS11" i="41"/>
  <c r="AI11" i="41"/>
  <c r="AW10" i="41"/>
  <c r="AS10" i="41"/>
  <c r="AI10" i="41"/>
  <c r="AW9" i="41"/>
  <c r="AS9" i="41"/>
  <c r="AI9" i="41"/>
  <c r="AW8" i="41"/>
  <c r="AS8" i="41"/>
  <c r="AI8" i="41"/>
  <c r="AW7" i="41"/>
  <c r="AS7" i="41"/>
  <c r="AI7" i="41"/>
  <c r="B7" i="41"/>
  <c r="AW6" i="41"/>
  <c r="AS6" i="41"/>
  <c r="AI6" i="41"/>
  <c r="AW5" i="41"/>
  <c r="AS5" i="41"/>
  <c r="AI5" i="41"/>
  <c r="BR4" i="41"/>
  <c r="AW4" i="41"/>
  <c r="AS4" i="41"/>
  <c r="AI4" i="41"/>
  <c r="B4" i="41"/>
  <c r="B5" i="41" s="1"/>
  <c r="AR36" i="41"/>
  <c r="D2" i="41"/>
  <c r="D3" i="41" s="1"/>
  <c r="L35" i="40"/>
  <c r="E36" i="40" s="1"/>
  <c r="C35" i="40"/>
  <c r="J34" i="40"/>
  <c r="F34" i="40"/>
  <c r="J33" i="40"/>
  <c r="F33" i="40"/>
  <c r="J32" i="40"/>
  <c r="F32" i="40"/>
  <c r="J31" i="40"/>
  <c r="F31" i="40"/>
  <c r="J30" i="40"/>
  <c r="F30" i="40"/>
  <c r="J29" i="40"/>
  <c r="F29" i="40"/>
  <c r="J28" i="40"/>
  <c r="F28" i="40"/>
  <c r="J27" i="40"/>
  <c r="F27" i="40"/>
  <c r="J26" i="40"/>
  <c r="F26" i="40"/>
  <c r="J25" i="40"/>
  <c r="F25" i="40"/>
  <c r="J24" i="40"/>
  <c r="F24" i="40"/>
  <c r="J23" i="40"/>
  <c r="F23" i="40"/>
  <c r="J22" i="40"/>
  <c r="F22" i="40"/>
  <c r="J21" i="40"/>
  <c r="F21" i="40"/>
  <c r="J20" i="40"/>
  <c r="F20" i="40"/>
  <c r="J19" i="40"/>
  <c r="F19" i="40"/>
  <c r="J18" i="40"/>
  <c r="F18" i="40"/>
  <c r="J17" i="40"/>
  <c r="F17" i="40"/>
  <c r="J16" i="40"/>
  <c r="F16" i="40"/>
  <c r="J15" i="40"/>
  <c r="F15" i="40"/>
  <c r="J14" i="40"/>
  <c r="F14" i="40"/>
  <c r="J13" i="40"/>
  <c r="F13" i="40"/>
  <c r="J12" i="40"/>
  <c r="F12" i="40"/>
  <c r="J11" i="40"/>
  <c r="F11" i="40"/>
  <c r="J10" i="40"/>
  <c r="F10" i="40"/>
  <c r="J9" i="40"/>
  <c r="F9" i="40"/>
  <c r="J8" i="40"/>
  <c r="F8" i="40"/>
  <c r="J7" i="40"/>
  <c r="F7" i="40"/>
  <c r="J6" i="40"/>
  <c r="F6" i="40"/>
  <c r="J5" i="40"/>
  <c r="F5" i="40"/>
  <c r="AE4" i="40"/>
  <c r="J4" i="40"/>
  <c r="F4" i="40"/>
  <c r="AI72" i="39"/>
  <c r="AI64" i="39"/>
  <c r="AH62" i="39"/>
  <c r="AH88" i="39" s="1"/>
  <c r="AH97" i="39" s="1"/>
  <c r="AG62" i="39"/>
  <c r="AG88" i="39" s="1"/>
  <c r="AG97" i="39" s="1"/>
  <c r="AF62" i="39"/>
  <c r="AF88" i="39" s="1"/>
  <c r="AF97" i="39" s="1"/>
  <c r="AE62" i="39"/>
  <c r="AE88" i="39" s="1"/>
  <c r="AE97" i="39" s="1"/>
  <c r="AD62" i="39"/>
  <c r="AD88" i="39" s="1"/>
  <c r="AD97" i="39" s="1"/>
  <c r="AC62" i="39"/>
  <c r="AC88" i="39" s="1"/>
  <c r="AC97" i="39" s="1"/>
  <c r="AB62" i="39"/>
  <c r="AB88" i="39" s="1"/>
  <c r="AB97" i="39" s="1"/>
  <c r="AA62" i="39"/>
  <c r="AA88" i="39" s="1"/>
  <c r="AA97" i="39" s="1"/>
  <c r="Z62" i="39"/>
  <c r="Z88" i="39" s="1"/>
  <c r="Z97" i="39" s="1"/>
  <c r="Y62" i="39"/>
  <c r="Y88" i="39" s="1"/>
  <c r="Y97" i="39" s="1"/>
  <c r="X62" i="39"/>
  <c r="X88" i="39" s="1"/>
  <c r="X97" i="39" s="1"/>
  <c r="W62" i="39"/>
  <c r="W88" i="39" s="1"/>
  <c r="W97" i="39" s="1"/>
  <c r="V62" i="39"/>
  <c r="V88" i="39" s="1"/>
  <c r="V97" i="39" s="1"/>
  <c r="U62" i="39"/>
  <c r="U88" i="39" s="1"/>
  <c r="U97" i="39" s="1"/>
  <c r="T62" i="39"/>
  <c r="T88" i="39" s="1"/>
  <c r="T97" i="39" s="1"/>
  <c r="S62" i="39"/>
  <c r="S88" i="39" s="1"/>
  <c r="S97" i="39" s="1"/>
  <c r="R62" i="39"/>
  <c r="R88" i="39" s="1"/>
  <c r="R97" i="39" s="1"/>
  <c r="Q62" i="39"/>
  <c r="Q88" i="39" s="1"/>
  <c r="Q97" i="39" s="1"/>
  <c r="P62" i="39"/>
  <c r="P88" i="39" s="1"/>
  <c r="P97" i="39" s="1"/>
  <c r="O62" i="39"/>
  <c r="O88" i="39" s="1"/>
  <c r="O97" i="39" s="1"/>
  <c r="N62" i="39"/>
  <c r="N88" i="39" s="1"/>
  <c r="N97" i="39" s="1"/>
  <c r="M62" i="39"/>
  <c r="M88" i="39" s="1"/>
  <c r="M97" i="39" s="1"/>
  <c r="L62" i="39"/>
  <c r="L88" i="39" s="1"/>
  <c r="L97" i="39" s="1"/>
  <c r="K62" i="39"/>
  <c r="K88" i="39" s="1"/>
  <c r="K97" i="39" s="1"/>
  <c r="J62" i="39"/>
  <c r="J88" i="39" s="1"/>
  <c r="J97" i="39" s="1"/>
  <c r="I62" i="39"/>
  <c r="I88" i="39" s="1"/>
  <c r="I97" i="39" s="1"/>
  <c r="H62" i="39"/>
  <c r="H88" i="39" s="1"/>
  <c r="H97" i="39" s="1"/>
  <c r="G62" i="39"/>
  <c r="G88" i="39" s="1"/>
  <c r="G97" i="39" s="1"/>
  <c r="F88" i="39"/>
  <c r="E62" i="39"/>
  <c r="E88" i="39" s="1"/>
  <c r="E97" i="39" s="1"/>
  <c r="D62" i="39"/>
  <c r="D88" i="39" s="1"/>
  <c r="D97" i="39" s="1"/>
  <c r="AI60" i="39"/>
  <c r="AI59" i="39"/>
  <c r="AI58" i="39"/>
  <c r="AI57" i="39"/>
  <c r="AI56" i="39"/>
  <c r="AI55" i="39"/>
  <c r="AI54" i="39"/>
  <c r="AI53" i="39"/>
  <c r="AI52" i="39"/>
  <c r="AI51" i="39"/>
  <c r="AI50" i="39"/>
  <c r="AI49" i="39"/>
  <c r="AI48" i="39"/>
  <c r="AI47" i="39"/>
  <c r="AI46" i="39"/>
  <c r="AI45" i="39"/>
  <c r="AI44" i="39"/>
  <c r="AI43" i="39"/>
  <c r="AI42" i="39"/>
  <c r="A42" i="39"/>
  <c r="A43" i="39" s="1"/>
  <c r="A44" i="39" s="1"/>
  <c r="A45" i="39" s="1"/>
  <c r="A46" i="39" s="1"/>
  <c r="A47" i="39" s="1"/>
  <c r="A48" i="39" s="1"/>
  <c r="A49" i="39" s="1"/>
  <c r="A50" i="39" s="1"/>
  <c r="A51" i="39" s="1"/>
  <c r="A52" i="39" s="1"/>
  <c r="A53" i="39" s="1"/>
  <c r="A54" i="39" s="1"/>
  <c r="A55" i="39" s="1"/>
  <c r="A56" i="39" s="1"/>
  <c r="A57" i="39" s="1"/>
  <c r="A58" i="39" s="1"/>
  <c r="A59" i="39" s="1"/>
  <c r="A60" i="39" s="1"/>
  <c r="AI41" i="39"/>
  <c r="AI35" i="39"/>
  <c r="AI27" i="39"/>
  <c r="AH25" i="39"/>
  <c r="AH78" i="39" s="1"/>
  <c r="AH87" i="39" s="1"/>
  <c r="AG25" i="39"/>
  <c r="AG78" i="39" s="1"/>
  <c r="AG87" i="39" s="1"/>
  <c r="AF25" i="39"/>
  <c r="AF78" i="39" s="1"/>
  <c r="AF87" i="39" s="1"/>
  <c r="AE25" i="39"/>
  <c r="AE78" i="39" s="1"/>
  <c r="AE87" i="39" s="1"/>
  <c r="AD25" i="39"/>
  <c r="AD78" i="39" s="1"/>
  <c r="AD87" i="39" s="1"/>
  <c r="AC25" i="39"/>
  <c r="AC78" i="39" s="1"/>
  <c r="AC87" i="39" s="1"/>
  <c r="AB25" i="39"/>
  <c r="AB78" i="39" s="1"/>
  <c r="AB87" i="39" s="1"/>
  <c r="AA25" i="39"/>
  <c r="AA78" i="39" s="1"/>
  <c r="AA87" i="39" s="1"/>
  <c r="Z25" i="39"/>
  <c r="Z78" i="39" s="1"/>
  <c r="Z87" i="39" s="1"/>
  <c r="Y25" i="39"/>
  <c r="Y78" i="39" s="1"/>
  <c r="Y87" i="39" s="1"/>
  <c r="X25" i="39"/>
  <c r="X78" i="39" s="1"/>
  <c r="X87" i="39" s="1"/>
  <c r="W25" i="39"/>
  <c r="W78" i="39" s="1"/>
  <c r="W87" i="39" s="1"/>
  <c r="V25" i="39"/>
  <c r="V78" i="39" s="1"/>
  <c r="V87" i="39" s="1"/>
  <c r="U25" i="39"/>
  <c r="U78" i="39" s="1"/>
  <c r="U87" i="39" s="1"/>
  <c r="T25" i="39"/>
  <c r="T78" i="39" s="1"/>
  <c r="T87" i="39" s="1"/>
  <c r="S25" i="39"/>
  <c r="S78" i="39" s="1"/>
  <c r="S87" i="39" s="1"/>
  <c r="R25" i="39"/>
  <c r="R78" i="39" s="1"/>
  <c r="R87" i="39" s="1"/>
  <c r="Q25" i="39"/>
  <c r="Q78" i="39" s="1"/>
  <c r="Q87" i="39" s="1"/>
  <c r="P25" i="39"/>
  <c r="P78" i="39" s="1"/>
  <c r="P87" i="39" s="1"/>
  <c r="O25" i="39"/>
  <c r="O78" i="39" s="1"/>
  <c r="O87" i="39" s="1"/>
  <c r="N25" i="39"/>
  <c r="N78" i="39" s="1"/>
  <c r="N87" i="39" s="1"/>
  <c r="M25" i="39"/>
  <c r="M78" i="39" s="1"/>
  <c r="M87" i="39" s="1"/>
  <c r="L25" i="39"/>
  <c r="L78" i="39" s="1"/>
  <c r="L87" i="39" s="1"/>
  <c r="K25" i="39"/>
  <c r="K78" i="39" s="1"/>
  <c r="K87" i="39" s="1"/>
  <c r="J25" i="39"/>
  <c r="J78" i="39" s="1"/>
  <c r="J87" i="39" s="1"/>
  <c r="I25" i="39"/>
  <c r="I78" i="39" s="1"/>
  <c r="I87" i="39" s="1"/>
  <c r="H25" i="39"/>
  <c r="H78" i="39" s="1"/>
  <c r="H87" i="39" s="1"/>
  <c r="G25" i="39"/>
  <c r="G78" i="39" s="1"/>
  <c r="G87" i="39" s="1"/>
  <c r="F25" i="39"/>
  <c r="F78" i="39" s="1"/>
  <c r="E25" i="39"/>
  <c r="E78" i="39" s="1"/>
  <c r="E87" i="39" s="1"/>
  <c r="D25" i="39"/>
  <c r="D78" i="39" s="1"/>
  <c r="D87" i="39" s="1"/>
  <c r="AI23" i="39"/>
  <c r="AI22" i="39"/>
  <c r="AI21" i="39"/>
  <c r="AI20" i="39"/>
  <c r="AI19" i="39"/>
  <c r="AI18" i="39"/>
  <c r="AI17" i="39"/>
  <c r="AI16" i="39"/>
  <c r="AI15" i="39"/>
  <c r="AI14" i="39"/>
  <c r="AI13" i="39"/>
  <c r="AI12" i="39"/>
  <c r="AI11" i="39"/>
  <c r="AI10" i="39"/>
  <c r="AI9" i="39"/>
  <c r="AI8" i="39"/>
  <c r="AI7" i="39"/>
  <c r="AI6" i="39"/>
  <c r="AI5" i="39"/>
  <c r="A5" i="39"/>
  <c r="A6" i="39" s="1"/>
  <c r="A7" i="39" s="1"/>
  <c r="A8" i="39" s="1"/>
  <c r="A9" i="39" s="1"/>
  <c r="A10" i="39" s="1"/>
  <c r="A11" i="39" s="1"/>
  <c r="A12" i="39" s="1"/>
  <c r="A13" i="39" s="1"/>
  <c r="A14" i="39" s="1"/>
  <c r="A15" i="39" s="1"/>
  <c r="A16" i="39" s="1"/>
  <c r="A17" i="39" s="1"/>
  <c r="A18" i="39" s="1"/>
  <c r="A19" i="39" s="1"/>
  <c r="A20" i="39" s="1"/>
  <c r="A21" i="39" s="1"/>
  <c r="A22" i="39" s="1"/>
  <c r="A23" i="39" s="1"/>
  <c r="AI4" i="39"/>
  <c r="W177" i="41" l="1"/>
  <c r="K181" i="41"/>
  <c r="O177" i="41"/>
  <c r="AE177" i="41"/>
  <c r="N181" i="41"/>
  <c r="AF177" i="41"/>
  <c r="AA98" i="39"/>
  <c r="E98" i="39"/>
  <c r="V27" i="48"/>
  <c r="W2" i="48"/>
  <c r="V3" i="48"/>
  <c r="V114" i="48"/>
  <c r="V51" i="48"/>
  <c r="V28" i="48"/>
  <c r="V52" i="48"/>
  <c r="R98" i="39"/>
  <c r="AF98" i="39"/>
  <c r="S98" i="39"/>
  <c r="S177" i="41"/>
  <c r="D177" i="41"/>
  <c r="AC172" i="41"/>
  <c r="U177" i="41"/>
  <c r="T181" i="41"/>
  <c r="V177" i="41"/>
  <c r="E181" i="41"/>
  <c r="U181" i="41"/>
  <c r="AE172" i="41"/>
  <c r="V181" i="41"/>
  <c r="AJ69" i="41"/>
  <c r="Y177" i="41"/>
  <c r="X181" i="41"/>
  <c r="J177" i="41"/>
  <c r="Z177" i="41"/>
  <c r="AB98" i="39"/>
  <c r="M177" i="41"/>
  <c r="AC177" i="41"/>
  <c r="AD177" i="41"/>
  <c r="L181" i="41"/>
  <c r="M181" i="41"/>
  <c r="AJ61" i="41"/>
  <c r="P177" i="41"/>
  <c r="O181" i="41"/>
  <c r="AE98" i="39"/>
  <c r="G13" i="43"/>
  <c r="H13" i="43"/>
  <c r="I13" i="43"/>
  <c r="T98" i="39"/>
  <c r="L98" i="39"/>
  <c r="R172" i="41"/>
  <c r="AC98" i="39"/>
  <c r="S172" i="41"/>
  <c r="AD98" i="39"/>
  <c r="N177" i="41"/>
  <c r="AJ43" i="41"/>
  <c r="E172" i="41"/>
  <c r="W181" i="41"/>
  <c r="F172" i="41"/>
  <c r="AI167" i="41"/>
  <c r="D191" i="41" s="1"/>
  <c r="Q191" i="41" s="1"/>
  <c r="AG98" i="39"/>
  <c r="AJ14" i="41"/>
  <c r="G172" i="41"/>
  <c r="Q177" i="41"/>
  <c r="R177" i="41"/>
  <c r="I181" i="41"/>
  <c r="AH98" i="39"/>
  <c r="AS35" i="41"/>
  <c r="X172" i="41"/>
  <c r="AJ85" i="41"/>
  <c r="AA181" i="41"/>
  <c r="D98" i="39"/>
  <c r="AJ29" i="41"/>
  <c r="AB172" i="41"/>
  <c r="AB181" i="41"/>
  <c r="U98" i="39"/>
  <c r="AJ168" i="41"/>
  <c r="E177" i="41"/>
  <c r="F177" i="41"/>
  <c r="AJ49" i="41"/>
  <c r="L172" i="41"/>
  <c r="W98" i="39"/>
  <c r="X98" i="39"/>
  <c r="AD172" i="41"/>
  <c r="Y98" i="39"/>
  <c r="AG181" i="41"/>
  <c r="V98" i="39"/>
  <c r="Z98" i="39"/>
  <c r="K98" i="39"/>
  <c r="Q172" i="41"/>
  <c r="AA177" i="41"/>
  <c r="AB177" i="41"/>
  <c r="Q98" i="39"/>
  <c r="P98" i="39"/>
  <c r="O98" i="39"/>
  <c r="N98" i="39"/>
  <c r="M98" i="39"/>
  <c r="J98" i="39"/>
  <c r="I98" i="39"/>
  <c r="H98" i="39"/>
  <c r="G98" i="39"/>
  <c r="F97" i="39"/>
  <c r="AJ88" i="39"/>
  <c r="AI88" i="39"/>
  <c r="D124" i="39" s="1"/>
  <c r="F87" i="39"/>
  <c r="AJ78" i="39"/>
  <c r="AI78" i="39"/>
  <c r="D114" i="39" s="1"/>
  <c r="F35" i="40"/>
  <c r="D2" i="39"/>
  <c r="B6" i="41"/>
  <c r="AJ4" i="41"/>
  <c r="D135" i="41"/>
  <c r="D201" i="41"/>
  <c r="D164" i="41"/>
  <c r="D106" i="41"/>
  <c r="D134" i="41"/>
  <c r="D165" i="41"/>
  <c r="D59" i="41"/>
  <c r="D105" i="41"/>
  <c r="E2" i="41"/>
  <c r="AI128" i="41"/>
  <c r="Y172" i="41"/>
  <c r="AI168" i="41"/>
  <c r="D192" i="41" s="1"/>
  <c r="AJ180" i="41"/>
  <c r="AI101" i="41"/>
  <c r="AI55" i="41"/>
  <c r="N172" i="41"/>
  <c r="Z172" i="41"/>
  <c r="B62" i="41"/>
  <c r="B63" i="41" s="1"/>
  <c r="AJ179" i="41"/>
  <c r="AI179" i="41"/>
  <c r="D181" i="41"/>
  <c r="O172" i="41"/>
  <c r="AA172" i="41"/>
  <c r="AJ76" i="41"/>
  <c r="AI157" i="41"/>
  <c r="AJ167" i="41"/>
  <c r="AJ166" i="41"/>
  <c r="K172" i="41"/>
  <c r="G177" i="41"/>
  <c r="AJ175" i="41"/>
  <c r="G181" i="41"/>
  <c r="S181" i="41"/>
  <c r="AE181" i="41"/>
  <c r="D60" i="41"/>
  <c r="W172" i="41"/>
  <c r="M172" i="41"/>
  <c r="I172" i="41"/>
  <c r="U172" i="41"/>
  <c r="AG172" i="41"/>
  <c r="J172" i="41"/>
  <c r="V172" i="41"/>
  <c r="AH172" i="41"/>
  <c r="AI180" i="41"/>
  <c r="D169" i="41"/>
  <c r="AI176" i="41"/>
  <c r="AJ176" i="41"/>
  <c r="AI166" i="41"/>
  <c r="AI175" i="41"/>
  <c r="AI62" i="39"/>
  <c r="AI25" i="39"/>
  <c r="X2" i="48" l="1"/>
  <c r="W3" i="48"/>
  <c r="W28" i="48"/>
  <c r="W114" i="48"/>
  <c r="W27" i="48"/>
  <c r="W51" i="48"/>
  <c r="W52" i="48"/>
  <c r="J191" i="41"/>
  <c r="AI177" i="41"/>
  <c r="D196" i="41" s="1"/>
  <c r="J12" i="43"/>
  <c r="Q124" i="39"/>
  <c r="J124" i="39"/>
  <c r="AJ97" i="39"/>
  <c r="AI97" i="39"/>
  <c r="Q114" i="39"/>
  <c r="J114" i="39"/>
  <c r="F98" i="39"/>
  <c r="AJ87" i="39"/>
  <c r="AI87" i="39"/>
  <c r="D39" i="39"/>
  <c r="D40" i="39"/>
  <c r="D76" i="39"/>
  <c r="D77" i="39"/>
  <c r="D3" i="39"/>
  <c r="E2" i="39"/>
  <c r="D139" i="39"/>
  <c r="Q196" i="41"/>
  <c r="J196" i="41"/>
  <c r="AJ169" i="41"/>
  <c r="AI169" i="41"/>
  <c r="D193" i="41" s="1"/>
  <c r="D172" i="41"/>
  <c r="AJ181" i="41"/>
  <c r="AI181" i="41"/>
  <c r="D197" i="41" s="1"/>
  <c r="J192" i="41"/>
  <c r="Q192" i="41"/>
  <c r="B8" i="41"/>
  <c r="B64" i="41"/>
  <c r="B65" i="41" s="1"/>
  <c r="E201" i="41"/>
  <c r="E60" i="41"/>
  <c r="E164" i="41"/>
  <c r="E134" i="41"/>
  <c r="E165" i="41"/>
  <c r="E59" i="41"/>
  <c r="E135" i="41"/>
  <c r="E105" i="41"/>
  <c r="E106" i="41"/>
  <c r="E3" i="41"/>
  <c r="F2" i="41"/>
  <c r="AJ177" i="41"/>
  <c r="G195" i="41"/>
  <c r="J195" i="41" s="1"/>
  <c r="N194" i="41"/>
  <c r="Q194" i="41" s="1"/>
  <c r="G194" i="41"/>
  <c r="J194" i="41" s="1"/>
  <c r="D190" i="41"/>
  <c r="N195" i="41"/>
  <c r="Q195" i="41" s="1"/>
  <c r="D2" i="38"/>
  <c r="AI7" i="38"/>
  <c r="B8" i="43" s="1"/>
  <c r="AI8" i="38"/>
  <c r="B9" i="43" s="1"/>
  <c r="AI9" i="38"/>
  <c r="AI10" i="38"/>
  <c r="D30" i="38"/>
  <c r="E30" i="38"/>
  <c r="F30" i="38"/>
  <c r="G30" i="38"/>
  <c r="H30" i="38"/>
  <c r="I30" i="38"/>
  <c r="J30" i="38"/>
  <c r="K30" i="38"/>
  <c r="L30" i="38"/>
  <c r="M30" i="38"/>
  <c r="N30" i="38"/>
  <c r="O30" i="38"/>
  <c r="P30" i="38"/>
  <c r="Q30" i="38"/>
  <c r="R30" i="38"/>
  <c r="S30" i="38"/>
  <c r="T30" i="38"/>
  <c r="U30" i="38"/>
  <c r="V30" i="38"/>
  <c r="W30" i="38"/>
  <c r="X30" i="38"/>
  <c r="Y30" i="38"/>
  <c r="Z30" i="38"/>
  <c r="AA30" i="38"/>
  <c r="AB30" i="38"/>
  <c r="AC30" i="38"/>
  <c r="AD30" i="38"/>
  <c r="AE30" i="38"/>
  <c r="AF30" i="38"/>
  <c r="AG30" i="38"/>
  <c r="AH30" i="38"/>
  <c r="A14" i="38"/>
  <c r="D31" i="38"/>
  <c r="E31" i="38"/>
  <c r="F31" i="38"/>
  <c r="G31" i="38"/>
  <c r="H31" i="38"/>
  <c r="I31" i="38"/>
  <c r="J31" i="38"/>
  <c r="K31" i="38"/>
  <c r="L31" i="38"/>
  <c r="M31" i="38"/>
  <c r="N31" i="38"/>
  <c r="O31" i="38"/>
  <c r="P31" i="38"/>
  <c r="Q31" i="38"/>
  <c r="R31" i="38"/>
  <c r="S31" i="38"/>
  <c r="T31" i="38"/>
  <c r="U31" i="38"/>
  <c r="V31" i="38"/>
  <c r="W31" i="38"/>
  <c r="X31" i="38"/>
  <c r="Y31" i="38"/>
  <c r="Z31" i="38"/>
  <c r="AA31" i="38"/>
  <c r="AB31" i="38"/>
  <c r="AC31" i="38"/>
  <c r="AD31" i="38"/>
  <c r="AE31" i="38"/>
  <c r="AF31" i="38"/>
  <c r="AG31" i="38"/>
  <c r="AH31" i="38"/>
  <c r="AI32" i="38"/>
  <c r="AJ32" i="38"/>
  <c r="AI33" i="38"/>
  <c r="AJ33" i="38"/>
  <c r="Y2" i="48" l="1"/>
  <c r="X114" i="48"/>
  <c r="X27" i="48"/>
  <c r="X3" i="48"/>
  <c r="X51" i="48"/>
  <c r="X28" i="48"/>
  <c r="X52" i="48"/>
  <c r="D29" i="38"/>
  <c r="A3" i="45"/>
  <c r="B66" i="41"/>
  <c r="B69" i="41" s="1"/>
  <c r="E9" i="43"/>
  <c r="C9" i="43"/>
  <c r="K9" i="43" s="1"/>
  <c r="J9" i="43"/>
  <c r="D9" i="43"/>
  <c r="C8" i="43"/>
  <c r="D8" i="43"/>
  <c r="E8" i="43"/>
  <c r="J8" i="43"/>
  <c r="B13" i="43"/>
  <c r="J136" i="39"/>
  <c r="Q136" i="39"/>
  <c r="K12" i="43" s="1"/>
  <c r="AJ98" i="39"/>
  <c r="AI98" i="39"/>
  <c r="AI12" i="38"/>
  <c r="E40" i="39"/>
  <c r="AD34" i="38"/>
  <c r="D28" i="38"/>
  <c r="E39" i="39"/>
  <c r="E3" i="39"/>
  <c r="E76" i="39"/>
  <c r="F2" i="39"/>
  <c r="E77" i="39"/>
  <c r="E139" i="39"/>
  <c r="Q190" i="41"/>
  <c r="J190" i="41"/>
  <c r="AJ172" i="41"/>
  <c r="AI172" i="41"/>
  <c r="D202" i="41"/>
  <c r="Q193" i="41"/>
  <c r="J193" i="41"/>
  <c r="Q197" i="41"/>
  <c r="J197" i="41"/>
  <c r="F164" i="41"/>
  <c r="F202" i="41"/>
  <c r="F134" i="41"/>
  <c r="F165" i="41"/>
  <c r="F105" i="41"/>
  <c r="F201" i="41"/>
  <c r="F60" i="41"/>
  <c r="F106" i="41"/>
  <c r="F59" i="41"/>
  <c r="G2" i="41"/>
  <c r="F135" i="41"/>
  <c r="F3" i="41"/>
  <c r="B9" i="41"/>
  <c r="E2" i="38"/>
  <c r="A4" i="45" s="1"/>
  <c r="Y34" i="38"/>
  <c r="D16" i="38"/>
  <c r="D3" i="38"/>
  <c r="D15" i="38"/>
  <c r="X34" i="38"/>
  <c r="D46" i="38"/>
  <c r="T34" i="38"/>
  <c r="AJ31" i="38"/>
  <c r="P34" i="38"/>
  <c r="Q34" i="38"/>
  <c r="G34" i="38"/>
  <c r="G115" i="48" s="1"/>
  <c r="E34" i="38"/>
  <c r="AB34" i="38"/>
  <c r="F34" i="38"/>
  <c r="M34" i="38"/>
  <c r="V34" i="38"/>
  <c r="V115" i="48" s="1"/>
  <c r="W34" i="38"/>
  <c r="J34" i="38"/>
  <c r="U34" i="38"/>
  <c r="U115" i="48" s="1"/>
  <c r="AH34" i="38"/>
  <c r="H34" i="38"/>
  <c r="H115" i="48" s="1"/>
  <c r="L34" i="38"/>
  <c r="AI30" i="38"/>
  <c r="AI31" i="38"/>
  <c r="D40" i="38" s="1"/>
  <c r="AG34" i="38"/>
  <c r="AC34" i="38"/>
  <c r="AA34" i="38"/>
  <c r="AJ30" i="38"/>
  <c r="I34" i="38"/>
  <c r="D34" i="38"/>
  <c r="K34" i="38"/>
  <c r="AF34" i="38"/>
  <c r="AE34" i="38"/>
  <c r="S34" i="38"/>
  <c r="Z34" i="38"/>
  <c r="R34" i="38"/>
  <c r="O34" i="38"/>
  <c r="O115" i="48" s="1"/>
  <c r="N34" i="38"/>
  <c r="N115" i="48" s="1"/>
  <c r="B70" i="41" l="1"/>
  <c r="E13" i="43"/>
  <c r="D140" i="39"/>
  <c r="E140" i="39" s="1"/>
  <c r="D115" i="48"/>
  <c r="Y114" i="48"/>
  <c r="Y27" i="48"/>
  <c r="Y3" i="48"/>
  <c r="Y51" i="48"/>
  <c r="Y28" i="48"/>
  <c r="Y52" i="48"/>
  <c r="Z2" i="48"/>
  <c r="J13" i="43"/>
  <c r="D13" i="43"/>
  <c r="K8" i="43"/>
  <c r="K13" i="43" s="1"/>
  <c r="J19" i="43" s="1"/>
  <c r="C13" i="43"/>
  <c r="D47" i="38"/>
  <c r="F2" i="38"/>
  <c r="A5" i="45" s="1"/>
  <c r="F76" i="39"/>
  <c r="E28" i="38"/>
  <c r="E16" i="38"/>
  <c r="E29" i="38"/>
  <c r="E3" i="38"/>
  <c r="F77" i="39"/>
  <c r="F39" i="39"/>
  <c r="F3" i="39"/>
  <c r="F139" i="39"/>
  <c r="G2" i="39"/>
  <c r="F40" i="39"/>
  <c r="J198" i="41"/>
  <c r="Q198" i="41"/>
  <c r="B71" i="41"/>
  <c r="AN4" i="41"/>
  <c r="AN5" i="41"/>
  <c r="E202" i="41"/>
  <c r="G164" i="41"/>
  <c r="G106" i="41"/>
  <c r="G202" i="41"/>
  <c r="G134" i="41"/>
  <c r="G165" i="41"/>
  <c r="G59" i="41"/>
  <c r="G105" i="41"/>
  <c r="G135" i="41"/>
  <c r="G60" i="41"/>
  <c r="G3" i="41"/>
  <c r="G201" i="41"/>
  <c r="H2" i="41"/>
  <c r="B72" i="41"/>
  <c r="B10" i="41"/>
  <c r="B11" i="41" s="1"/>
  <c r="E46" i="38"/>
  <c r="E15" i="38"/>
  <c r="J40" i="38"/>
  <c r="Q40" i="38"/>
  <c r="AJ34" i="38"/>
  <c r="AI34" i="38"/>
  <c r="D39" i="38"/>
  <c r="A24" i="37"/>
  <c r="A22" i="37"/>
  <c r="D30" i="37"/>
  <c r="D29" i="37"/>
  <c r="D28" i="37"/>
  <c r="D27" i="37"/>
  <c r="D32" i="37"/>
  <c r="F140" i="39" l="1"/>
  <c r="E115" i="48"/>
  <c r="Z27" i="48"/>
  <c r="Z3" i="48"/>
  <c r="Z51" i="48"/>
  <c r="Z28" i="48"/>
  <c r="Z52" i="48"/>
  <c r="Z114" i="48"/>
  <c r="AA2" i="48"/>
  <c r="F3" i="38"/>
  <c r="F15" i="38"/>
  <c r="G39" i="39"/>
  <c r="G140" i="39"/>
  <c r="F46" i="38"/>
  <c r="F29" i="38"/>
  <c r="G2" i="38"/>
  <c r="H2" i="38" s="1"/>
  <c r="A7" i="45" s="1"/>
  <c r="F16" i="38"/>
  <c r="F28" i="38"/>
  <c r="E47" i="38"/>
  <c r="F47" i="38" s="1"/>
  <c r="G77" i="39"/>
  <c r="G3" i="39"/>
  <c r="G40" i="39"/>
  <c r="H2" i="39"/>
  <c r="H39" i="39" s="1"/>
  <c r="G139" i="39"/>
  <c r="G76" i="39"/>
  <c r="B73" i="41"/>
  <c r="B12" i="41"/>
  <c r="BE5" i="41"/>
  <c r="BF5" i="41" s="1"/>
  <c r="BL5" i="41"/>
  <c r="BM5" i="41" s="1"/>
  <c r="BQ5" i="41"/>
  <c r="BC5" i="41"/>
  <c r="BD5" i="41" s="1"/>
  <c r="BA5" i="41"/>
  <c r="H164" i="41"/>
  <c r="H106" i="41"/>
  <c r="H202" i="41"/>
  <c r="AN6" i="41" s="1"/>
  <c r="H134" i="41"/>
  <c r="H165" i="41"/>
  <c r="H105" i="41"/>
  <c r="H135" i="41"/>
  <c r="H201" i="41"/>
  <c r="H60" i="41"/>
  <c r="I2" i="41"/>
  <c r="H59" i="41"/>
  <c r="H3" i="41"/>
  <c r="B14" i="41"/>
  <c r="B15" i="41" s="1"/>
  <c r="B16" i="41" s="1"/>
  <c r="BC4" i="41"/>
  <c r="BD4" i="41" s="1"/>
  <c r="BE4" i="41"/>
  <c r="BF4" i="41" s="1"/>
  <c r="BL4" i="41"/>
  <c r="BA4" i="41"/>
  <c r="J39" i="38"/>
  <c r="Q39" i="38"/>
  <c r="D21" i="37"/>
  <c r="F115" i="48" l="1"/>
  <c r="AA51" i="48"/>
  <c r="AA28" i="48"/>
  <c r="AA52" i="48"/>
  <c r="AB2" i="48"/>
  <c r="AA114" i="48"/>
  <c r="AA27" i="48"/>
  <c r="AA3" i="48"/>
  <c r="G3" i="38"/>
  <c r="G15" i="38"/>
  <c r="A6" i="45"/>
  <c r="G28" i="38"/>
  <c r="G47" i="38"/>
  <c r="H47" i="38" s="1"/>
  <c r="G16" i="38"/>
  <c r="G29" i="38"/>
  <c r="H28" i="38"/>
  <c r="H77" i="39"/>
  <c r="H139" i="39"/>
  <c r="H15" i="38"/>
  <c r="H29" i="38"/>
  <c r="H40" i="39"/>
  <c r="H140" i="39"/>
  <c r="G46" i="38"/>
  <c r="H16" i="38"/>
  <c r="I2" i="38"/>
  <c r="H76" i="39"/>
  <c r="H3" i="39"/>
  <c r="I2" i="39"/>
  <c r="B17" i="41"/>
  <c r="B18" i="41" s="1"/>
  <c r="B19" i="41" s="1"/>
  <c r="B20" i="41" s="1"/>
  <c r="B21" i="41" s="1"/>
  <c r="BA6" i="41"/>
  <c r="BL6" i="41"/>
  <c r="BM6" i="41" s="1"/>
  <c r="BQ6" i="41"/>
  <c r="BR6" i="41" s="1"/>
  <c r="BE6" i="41"/>
  <c r="BF6" i="41" s="1"/>
  <c r="BC6" i="41"/>
  <c r="BD6" i="41" s="1"/>
  <c r="BJ4" i="41"/>
  <c r="BG4" i="41"/>
  <c r="BB4" i="41"/>
  <c r="BJ5" i="41"/>
  <c r="BK5" i="41" s="1"/>
  <c r="BG5" i="41"/>
  <c r="BN5" i="41" s="1"/>
  <c r="BS5" i="41" s="1"/>
  <c r="BB5" i="41"/>
  <c r="BH5" i="41" s="1"/>
  <c r="BM4" i="41"/>
  <c r="BR5" i="41"/>
  <c r="I202" i="41"/>
  <c r="I134" i="41"/>
  <c r="I165" i="41"/>
  <c r="I105" i="41"/>
  <c r="I135" i="41"/>
  <c r="I201" i="41"/>
  <c r="I60" i="41"/>
  <c r="I164" i="41"/>
  <c r="I106" i="41"/>
  <c r="J2" i="41"/>
  <c r="I59" i="41"/>
  <c r="I3" i="41"/>
  <c r="B74" i="41"/>
  <c r="B75" i="41" s="1"/>
  <c r="B76" i="41" s="1"/>
  <c r="B77" i="41" s="1"/>
  <c r="B78" i="41" s="1"/>
  <c r="H3" i="38"/>
  <c r="H46" i="38"/>
  <c r="Q43" i="38"/>
  <c r="J43" i="38"/>
  <c r="I115" i="48" l="1"/>
  <c r="J115" i="48" s="1"/>
  <c r="AB52" i="48"/>
  <c r="AC2" i="48"/>
  <c r="AB114" i="48"/>
  <c r="AB115" i="48"/>
  <c r="AB27" i="48"/>
  <c r="AB3" i="48"/>
  <c r="AB51" i="48"/>
  <c r="AB28" i="48"/>
  <c r="I3" i="38"/>
  <c r="A8" i="45"/>
  <c r="I16" i="38"/>
  <c r="I46" i="38"/>
  <c r="I15" i="38"/>
  <c r="I140" i="39"/>
  <c r="J2" i="38"/>
  <c r="I29" i="38"/>
  <c r="I47" i="38"/>
  <c r="I28" i="38"/>
  <c r="I139" i="39"/>
  <c r="I3" i="39"/>
  <c r="J2" i="39"/>
  <c r="I77" i="39"/>
  <c r="I40" i="39"/>
  <c r="I76" i="39"/>
  <c r="I39" i="39"/>
  <c r="BN4" i="41"/>
  <c r="BG6" i="41"/>
  <c r="BN6" i="41" s="1"/>
  <c r="BS6" i="41" s="1"/>
  <c r="BJ6" i="41"/>
  <c r="BK6" i="41" s="1"/>
  <c r="BB6" i="41"/>
  <c r="BH6" i="41" s="1"/>
  <c r="BO6" i="41" s="1"/>
  <c r="BT6" i="41" s="1"/>
  <c r="BK4" i="41"/>
  <c r="B22" i="41"/>
  <c r="B23" i="41" s="1"/>
  <c r="B24" i="41" s="1"/>
  <c r="B25" i="41" s="1"/>
  <c r="B26" i="41" s="1"/>
  <c r="B27" i="41" s="1"/>
  <c r="B29" i="41" s="1"/>
  <c r="B30" i="41" s="1"/>
  <c r="B31" i="41" s="1"/>
  <c r="B32" i="41" s="1"/>
  <c r="B33" i="41" s="1"/>
  <c r="B34" i="41" s="1"/>
  <c r="B35" i="41" s="1"/>
  <c r="B36" i="41" s="1"/>
  <c r="B37" i="41" s="1"/>
  <c r="B38" i="41" s="1"/>
  <c r="B39" i="41" s="1"/>
  <c r="B40" i="41" s="1"/>
  <c r="B41" i="41" s="1"/>
  <c r="B43" i="41" s="1"/>
  <c r="B44" i="41" s="1"/>
  <c r="B45" i="41" s="1"/>
  <c r="B46" i="41" s="1"/>
  <c r="B47" i="41" s="1"/>
  <c r="B49" i="41" s="1"/>
  <c r="B50" i="41" s="1"/>
  <c r="BH4" i="41"/>
  <c r="J202" i="41"/>
  <c r="J134" i="41"/>
  <c r="J165" i="41"/>
  <c r="J135" i="41"/>
  <c r="J201" i="41"/>
  <c r="J60" i="41"/>
  <c r="J105" i="41"/>
  <c r="J106" i="41"/>
  <c r="J59" i="41"/>
  <c r="J164" i="41"/>
  <c r="K2" i="41"/>
  <c r="J3" i="41"/>
  <c r="AN8" i="41"/>
  <c r="AN7" i="41"/>
  <c r="B79" i="41"/>
  <c r="B80" i="41" s="1"/>
  <c r="B81" i="41" s="1"/>
  <c r="B82" i="41" s="1"/>
  <c r="B85" i="41" s="1"/>
  <c r="B86" i="41" s="1"/>
  <c r="B87" i="41" s="1"/>
  <c r="B88" i="41" s="1"/>
  <c r="B89" i="41" s="1"/>
  <c r="B90" i="41" s="1"/>
  <c r="B91" i="41" s="1"/>
  <c r="B92" i="41" s="1"/>
  <c r="B93" i="41" s="1"/>
  <c r="B94" i="41" s="1"/>
  <c r="B95" i="41" s="1"/>
  <c r="BO5" i="41"/>
  <c r="BT5" i="41" s="1"/>
  <c r="K115" i="48" l="1"/>
  <c r="L115" i="48" s="1"/>
  <c r="AD2" i="48"/>
  <c r="AC114" i="48"/>
  <c r="AC115" i="48"/>
  <c r="AC27" i="48"/>
  <c r="AC3" i="48"/>
  <c r="AC51" i="48"/>
  <c r="AC28" i="48"/>
  <c r="AC52" i="48"/>
  <c r="J16" i="38"/>
  <c r="A9" i="45"/>
  <c r="J140" i="39"/>
  <c r="J3" i="38"/>
  <c r="J46" i="38"/>
  <c r="J28" i="38"/>
  <c r="J15" i="38"/>
  <c r="J29" i="38"/>
  <c r="K2" i="38"/>
  <c r="A10" i="45" s="1"/>
  <c r="J47" i="38"/>
  <c r="J139" i="39"/>
  <c r="J39" i="39"/>
  <c r="J40" i="39"/>
  <c r="K2" i="39"/>
  <c r="J76" i="39"/>
  <c r="J3" i="39"/>
  <c r="J77" i="39"/>
  <c r="BO4" i="41"/>
  <c r="K134" i="41"/>
  <c r="K165" i="41"/>
  <c r="K105" i="41"/>
  <c r="K135" i="41"/>
  <c r="K201" i="41"/>
  <c r="K164" i="41"/>
  <c r="K106" i="41"/>
  <c r="K202" i="41"/>
  <c r="K60" i="41"/>
  <c r="K59" i="41"/>
  <c r="K3" i="41"/>
  <c r="L2" i="41"/>
  <c r="BS4" i="41"/>
  <c r="BA7" i="41"/>
  <c r="BL7" i="41"/>
  <c r="BQ7" i="41"/>
  <c r="BE7" i="41"/>
  <c r="BC7" i="41"/>
  <c r="BQ8" i="41"/>
  <c r="BR8" i="41" s="1"/>
  <c r="BC8" i="41"/>
  <c r="BD8" i="41" s="1"/>
  <c r="BA8" i="41"/>
  <c r="BL8" i="41"/>
  <c r="BM8" i="41" s="1"/>
  <c r="BE8" i="41"/>
  <c r="BF8" i="41" s="1"/>
  <c r="K140" i="39" l="1"/>
  <c r="M115" i="48"/>
  <c r="P115" i="48" s="1"/>
  <c r="AE2" i="48"/>
  <c r="AD114" i="48"/>
  <c r="AD3" i="48"/>
  <c r="AD27" i="48"/>
  <c r="AD51" i="48"/>
  <c r="AD28" i="48"/>
  <c r="AD52" i="48"/>
  <c r="K47" i="38"/>
  <c r="L2" i="38"/>
  <c r="A11" i="45" s="1"/>
  <c r="K28" i="38"/>
  <c r="K46" i="38"/>
  <c r="K3" i="38"/>
  <c r="K29" i="38"/>
  <c r="K16" i="38"/>
  <c r="K15" i="38"/>
  <c r="K76" i="39"/>
  <c r="K39" i="39"/>
  <c r="L2" i="39"/>
  <c r="K40" i="39"/>
  <c r="K3" i="39"/>
  <c r="K77" i="39"/>
  <c r="K139" i="39"/>
  <c r="L165" i="41"/>
  <c r="L59" i="41"/>
  <c r="L135" i="41"/>
  <c r="L201" i="41"/>
  <c r="L60" i="41"/>
  <c r="L164" i="41"/>
  <c r="L106" i="41"/>
  <c r="L134" i="41"/>
  <c r="L202" i="41"/>
  <c r="L105" i="41"/>
  <c r="L3" i="41"/>
  <c r="M2" i="41"/>
  <c r="BD7" i="41"/>
  <c r="BT4" i="41"/>
  <c r="BR7" i="41"/>
  <c r="AN9" i="41"/>
  <c r="BG7" i="41"/>
  <c r="BB7" i="41"/>
  <c r="BJ7" i="41"/>
  <c r="BM7" i="41"/>
  <c r="BJ8" i="41"/>
  <c r="BK8" i="41" s="1"/>
  <c r="BG8" i="41"/>
  <c r="BN8" i="41" s="1"/>
  <c r="BS8" i="41" s="1"/>
  <c r="BB8" i="41"/>
  <c r="BH8" i="41" s="1"/>
  <c r="BO8" i="41" s="1"/>
  <c r="BT8" i="41" s="1"/>
  <c r="BF7" i="41"/>
  <c r="L140" i="39" l="1"/>
  <c r="Q115" i="48"/>
  <c r="R115" i="48" s="1"/>
  <c r="AF2" i="48"/>
  <c r="AE114" i="48"/>
  <c r="AE3" i="48"/>
  <c r="AE27" i="48"/>
  <c r="AE51" i="48"/>
  <c r="AE28" i="48"/>
  <c r="AE52" i="48"/>
  <c r="L47" i="38"/>
  <c r="L28" i="38"/>
  <c r="L46" i="38"/>
  <c r="L16" i="38"/>
  <c r="L29" i="38"/>
  <c r="M2" i="38"/>
  <c r="A12" i="45" s="1"/>
  <c r="L15" i="38"/>
  <c r="L3" i="38"/>
  <c r="L40" i="39"/>
  <c r="M2" i="39"/>
  <c r="L3" i="39"/>
  <c r="L76" i="39"/>
  <c r="L139" i="39"/>
  <c r="L39" i="39"/>
  <c r="L77" i="39"/>
  <c r="BK7" i="41"/>
  <c r="BH7" i="41"/>
  <c r="BN7" i="41"/>
  <c r="BC9" i="41"/>
  <c r="BD9" i="41" s="1"/>
  <c r="BQ9" i="41"/>
  <c r="BA9" i="41"/>
  <c r="BL9" i="41"/>
  <c r="BE9" i="41"/>
  <c r="BF9" i="41" s="1"/>
  <c r="AN10" i="41"/>
  <c r="M165" i="41"/>
  <c r="M135" i="41"/>
  <c r="M201" i="41"/>
  <c r="M164" i="41"/>
  <c r="M106" i="41"/>
  <c r="M202" i="41"/>
  <c r="M60" i="41"/>
  <c r="M134" i="41"/>
  <c r="M105" i="41"/>
  <c r="M59" i="41"/>
  <c r="M3" i="41"/>
  <c r="N2" i="41"/>
  <c r="M140" i="39" l="1"/>
  <c r="S115" i="48"/>
  <c r="T115" i="48" s="1"/>
  <c r="W115" i="48" s="1"/>
  <c r="X115" i="48" s="1"/>
  <c r="Y115" i="48" s="1"/>
  <c r="Z115" i="48" s="1"/>
  <c r="AG2" i="48"/>
  <c r="AF114" i="48"/>
  <c r="AF115" i="48"/>
  <c r="AF27" i="48"/>
  <c r="AF3" i="48"/>
  <c r="AF51" i="48"/>
  <c r="AF28" i="48"/>
  <c r="AF52" i="48"/>
  <c r="M47" i="38"/>
  <c r="M3" i="38"/>
  <c r="M16" i="38"/>
  <c r="M29" i="38"/>
  <c r="N2" i="38"/>
  <c r="A13" i="45" s="1"/>
  <c r="M46" i="38"/>
  <c r="M28" i="38"/>
  <c r="M15" i="38"/>
  <c r="N2" i="39"/>
  <c r="N140" i="39" s="1"/>
  <c r="M76" i="39"/>
  <c r="M139" i="39"/>
  <c r="M40" i="39"/>
  <c r="M39" i="39"/>
  <c r="M3" i="39"/>
  <c r="M77" i="39"/>
  <c r="N105" i="41"/>
  <c r="N135" i="41"/>
  <c r="N201" i="41"/>
  <c r="N164" i="41"/>
  <c r="N106" i="41"/>
  <c r="N202" i="41"/>
  <c r="N134" i="41"/>
  <c r="N165" i="41"/>
  <c r="N59" i="41"/>
  <c r="O2" i="41"/>
  <c r="N3" i="41"/>
  <c r="N60" i="41"/>
  <c r="BM9" i="41"/>
  <c r="BL10" i="41"/>
  <c r="BM10" i="41" s="1"/>
  <c r="BE10" i="41"/>
  <c r="BF10" i="41" s="1"/>
  <c r="BQ10" i="41"/>
  <c r="BR10" i="41" s="1"/>
  <c r="BC10" i="41"/>
  <c r="BD10" i="41" s="1"/>
  <c r="BA10" i="41"/>
  <c r="BJ9" i="41"/>
  <c r="BB9" i="41"/>
  <c r="BG9" i="41"/>
  <c r="BR9" i="41"/>
  <c r="BS7" i="41"/>
  <c r="BO7" i="41"/>
  <c r="AA115" i="48" l="1"/>
  <c r="AD115" i="48" s="1"/>
  <c r="AE115" i="48" s="1"/>
  <c r="AG114" i="48"/>
  <c r="AG115" i="48"/>
  <c r="AG27" i="48"/>
  <c r="AG3" i="48"/>
  <c r="AG51" i="48"/>
  <c r="AG28" i="48"/>
  <c r="AG52" i="48"/>
  <c r="AH2" i="48"/>
  <c r="N47" i="38"/>
  <c r="N46" i="38"/>
  <c r="O2" i="38"/>
  <c r="A14" i="45" s="1"/>
  <c r="N16" i="38"/>
  <c r="N29" i="38"/>
  <c r="N15" i="38"/>
  <c r="N3" i="38"/>
  <c r="N28" i="38"/>
  <c r="N139" i="39"/>
  <c r="N76" i="39"/>
  <c r="N77" i="39"/>
  <c r="N40" i="39"/>
  <c r="N39" i="39"/>
  <c r="O2" i="39"/>
  <c r="O140" i="39" s="1"/>
  <c r="N3" i="39"/>
  <c r="BJ10" i="41"/>
  <c r="BK10" i="41" s="1"/>
  <c r="BB10" i="41"/>
  <c r="BH10" i="41" s="1"/>
  <c r="BO10" i="41" s="1"/>
  <c r="BT10" i="41" s="1"/>
  <c r="BG10" i="41"/>
  <c r="BN10" i="41" s="1"/>
  <c r="BS10" i="41" s="1"/>
  <c r="BK9" i="41"/>
  <c r="O105" i="41"/>
  <c r="O135" i="41"/>
  <c r="O201" i="41"/>
  <c r="O164" i="41"/>
  <c r="O202" i="41"/>
  <c r="O134" i="41"/>
  <c r="P2" i="41"/>
  <c r="O59" i="41"/>
  <c r="O106" i="41"/>
  <c r="O60" i="41"/>
  <c r="O165" i="41"/>
  <c r="O3" i="41"/>
  <c r="BT7" i="41"/>
  <c r="BN9" i="41"/>
  <c r="BH9" i="41"/>
  <c r="AH115" i="48" l="1"/>
  <c r="AH27" i="48"/>
  <c r="AH3" i="48"/>
  <c r="AH51" i="48"/>
  <c r="AH28" i="48"/>
  <c r="AH52" i="48"/>
  <c r="AH114" i="48"/>
  <c r="O47" i="38"/>
  <c r="O15" i="38"/>
  <c r="O29" i="38"/>
  <c r="O46" i="38"/>
  <c r="O28" i="38"/>
  <c r="P2" i="38"/>
  <c r="A15" i="45" s="1"/>
  <c r="O16" i="38"/>
  <c r="O3" i="38"/>
  <c r="O3" i="39"/>
  <c r="O77" i="39"/>
  <c r="P2" i="39"/>
  <c r="P140" i="39" s="1"/>
  <c r="O76" i="39"/>
  <c r="O139" i="39"/>
  <c r="O40" i="39"/>
  <c r="O39" i="39"/>
  <c r="BS9" i="41"/>
  <c r="P135" i="41"/>
  <c r="P201" i="41"/>
  <c r="P164" i="41"/>
  <c r="P106" i="41"/>
  <c r="P202" i="41"/>
  <c r="P134" i="41"/>
  <c r="P165" i="41"/>
  <c r="P59" i="41"/>
  <c r="P105" i="41"/>
  <c r="P60" i="41"/>
  <c r="Q2" i="41"/>
  <c r="P3" i="41"/>
  <c r="BO9" i="41"/>
  <c r="P47" i="38" l="1"/>
  <c r="P16" i="38"/>
  <c r="P3" i="38"/>
  <c r="P15" i="38"/>
  <c r="P46" i="38"/>
  <c r="Q2" i="38"/>
  <c r="A16" i="45" s="1"/>
  <c r="P28" i="38"/>
  <c r="P29" i="38"/>
  <c r="P39" i="39"/>
  <c r="P3" i="39"/>
  <c r="P77" i="39"/>
  <c r="Q2" i="39"/>
  <c r="Q140" i="39" s="1"/>
  <c r="P139" i="39"/>
  <c r="P76" i="39"/>
  <c r="P40" i="39"/>
  <c r="BT9" i="41"/>
  <c r="Q201" i="41"/>
  <c r="Q60" i="41"/>
  <c r="Q164" i="41"/>
  <c r="Q202" i="41"/>
  <c r="Q134" i="41"/>
  <c r="Q165" i="41"/>
  <c r="Q59" i="41"/>
  <c r="Q135" i="41"/>
  <c r="Q105" i="41"/>
  <c r="Q106" i="41"/>
  <c r="Q3" i="41"/>
  <c r="R2" i="41"/>
  <c r="Q47" i="38" l="1"/>
  <c r="Q28" i="38"/>
  <c r="Q46" i="38"/>
  <c r="Q29" i="38"/>
  <c r="Q3" i="38"/>
  <c r="Q16" i="38"/>
  <c r="Q15" i="38"/>
  <c r="R2" i="38"/>
  <c r="A17" i="45" s="1"/>
  <c r="Q139" i="39"/>
  <c r="R2" i="39"/>
  <c r="R140" i="39" s="1"/>
  <c r="Q3" i="39"/>
  <c r="Q77" i="39"/>
  <c r="Q39" i="39"/>
  <c r="Q76" i="39"/>
  <c r="Q40" i="39"/>
  <c r="R164" i="41"/>
  <c r="R202" i="41"/>
  <c r="R134" i="41"/>
  <c r="R165" i="41"/>
  <c r="R105" i="41"/>
  <c r="R201" i="41"/>
  <c r="R59" i="41"/>
  <c r="R106" i="41"/>
  <c r="R60" i="41"/>
  <c r="S2" i="41"/>
  <c r="R135" i="41"/>
  <c r="R3" i="41"/>
  <c r="R3" i="38" l="1"/>
  <c r="R16" i="38"/>
  <c r="R15" i="38"/>
  <c r="R28" i="38"/>
  <c r="R29" i="38"/>
  <c r="S2" i="38"/>
  <c r="A18" i="45" s="1"/>
  <c r="R46" i="38"/>
  <c r="R47" i="38"/>
  <c r="R39" i="39"/>
  <c r="R3" i="39"/>
  <c r="S2" i="39"/>
  <c r="S140" i="39" s="1"/>
  <c r="R77" i="39"/>
  <c r="R139" i="39"/>
  <c r="R40" i="39"/>
  <c r="R76" i="39"/>
  <c r="S164" i="41"/>
  <c r="S106" i="41"/>
  <c r="S202" i="41"/>
  <c r="S134" i="41"/>
  <c r="S165" i="41"/>
  <c r="S59" i="41"/>
  <c r="S105" i="41"/>
  <c r="S135" i="41"/>
  <c r="S60" i="41"/>
  <c r="S3" i="41"/>
  <c r="S201" i="41"/>
  <c r="T2" i="41"/>
  <c r="T2" i="38" l="1"/>
  <c r="A19" i="45" s="1"/>
  <c r="S3" i="38"/>
  <c r="S15" i="38"/>
  <c r="S46" i="38"/>
  <c r="S28" i="38"/>
  <c r="S29" i="38"/>
  <c r="S16" i="38"/>
  <c r="S47" i="38"/>
  <c r="S76" i="39"/>
  <c r="S39" i="39"/>
  <c r="T2" i="39"/>
  <c r="T140" i="39" s="1"/>
  <c r="S77" i="39"/>
  <c r="S3" i="39"/>
  <c r="S139" i="39"/>
  <c r="S40" i="39"/>
  <c r="T164" i="41"/>
  <c r="T106" i="41"/>
  <c r="T202" i="41"/>
  <c r="T134" i="41"/>
  <c r="T165" i="41"/>
  <c r="T105" i="41"/>
  <c r="T135" i="41"/>
  <c r="T201" i="41"/>
  <c r="T3" i="41"/>
  <c r="T59" i="41"/>
  <c r="U2" i="41"/>
  <c r="T60" i="41"/>
  <c r="T47" i="38" l="1"/>
  <c r="T3" i="38"/>
  <c r="T28" i="38"/>
  <c r="T15" i="38"/>
  <c r="T46" i="38"/>
  <c r="T29" i="38"/>
  <c r="U2" i="38"/>
  <c r="A20" i="45" s="1"/>
  <c r="T16" i="38"/>
  <c r="T76" i="39"/>
  <c r="T39" i="39"/>
  <c r="U2" i="39"/>
  <c r="U140" i="39" s="1"/>
  <c r="T77" i="39"/>
  <c r="T3" i="39"/>
  <c r="T139" i="39"/>
  <c r="T40" i="39"/>
  <c r="U202" i="41"/>
  <c r="U134" i="41"/>
  <c r="U165" i="41"/>
  <c r="U105" i="41"/>
  <c r="U135" i="41"/>
  <c r="U201" i="41"/>
  <c r="U60" i="41"/>
  <c r="U164" i="41"/>
  <c r="U106" i="41"/>
  <c r="U59" i="41"/>
  <c r="V2" i="41"/>
  <c r="U3" i="41"/>
  <c r="U47" i="38" l="1"/>
  <c r="U15" i="38"/>
  <c r="U16" i="38"/>
  <c r="U46" i="38"/>
  <c r="U29" i="38"/>
  <c r="V2" i="38"/>
  <c r="A21" i="45" s="1"/>
  <c r="U28" i="38"/>
  <c r="U3" i="38"/>
  <c r="U76" i="39"/>
  <c r="U39" i="39"/>
  <c r="V2" i="39"/>
  <c r="V140" i="39" s="1"/>
  <c r="U3" i="39"/>
  <c r="U139" i="39"/>
  <c r="U77" i="39"/>
  <c r="U40" i="39"/>
  <c r="V202" i="41"/>
  <c r="V134" i="41"/>
  <c r="V165" i="41"/>
  <c r="V135" i="41"/>
  <c r="V201" i="41"/>
  <c r="V60" i="41"/>
  <c r="V59" i="41"/>
  <c r="V105" i="41"/>
  <c r="V106" i="41"/>
  <c r="V164" i="41"/>
  <c r="V3" i="41"/>
  <c r="W2" i="41"/>
  <c r="V47" i="38" l="1"/>
  <c r="V3" i="38"/>
  <c r="V29" i="38"/>
  <c r="V15" i="38"/>
  <c r="V46" i="38"/>
  <c r="V16" i="38"/>
  <c r="V28" i="38"/>
  <c r="W2" i="38"/>
  <c r="A22" i="45" s="1"/>
  <c r="V76" i="39"/>
  <c r="V39" i="39"/>
  <c r="V3" i="39"/>
  <c r="W2" i="39"/>
  <c r="W140" i="39" s="1"/>
  <c r="V139" i="39"/>
  <c r="V77" i="39"/>
  <c r="V40" i="39"/>
  <c r="W134" i="41"/>
  <c r="W165" i="41"/>
  <c r="W105" i="41"/>
  <c r="W135" i="41"/>
  <c r="W201" i="41"/>
  <c r="W164" i="41"/>
  <c r="W106" i="41"/>
  <c r="W202" i="41"/>
  <c r="W60" i="41"/>
  <c r="W3" i="41"/>
  <c r="W59" i="41"/>
  <c r="X2" i="41"/>
  <c r="W47" i="38" l="1"/>
  <c r="W16" i="38"/>
  <c r="X2" i="38"/>
  <c r="A23" i="45" s="1"/>
  <c r="W29" i="38"/>
  <c r="W28" i="38"/>
  <c r="W46" i="38"/>
  <c r="W15" i="38"/>
  <c r="W3" i="38"/>
  <c r="W139" i="39"/>
  <c r="W39" i="39"/>
  <c r="W3" i="39"/>
  <c r="W40" i="39"/>
  <c r="X2" i="39"/>
  <c r="X140" i="39" s="1"/>
  <c r="W77" i="39"/>
  <c r="W76" i="39"/>
  <c r="X165" i="41"/>
  <c r="X59" i="41"/>
  <c r="X135" i="41"/>
  <c r="X201" i="41"/>
  <c r="X60" i="41"/>
  <c r="X164" i="41"/>
  <c r="X106" i="41"/>
  <c r="X134" i="41"/>
  <c r="X202" i="41"/>
  <c r="X105" i="41"/>
  <c r="X3" i="41"/>
  <c r="Y2" i="41"/>
  <c r="X47" i="38" l="1"/>
  <c r="X3" i="38"/>
  <c r="Y2" i="38"/>
  <c r="A24" i="45" s="1"/>
  <c r="X28" i="38"/>
  <c r="X29" i="38"/>
  <c r="X16" i="38"/>
  <c r="X46" i="38"/>
  <c r="X15" i="38"/>
  <c r="X139" i="39"/>
  <c r="X39" i="39"/>
  <c r="X3" i="39"/>
  <c r="X76" i="39"/>
  <c r="Y2" i="39"/>
  <c r="Y140" i="39" s="1"/>
  <c r="X40" i="39"/>
  <c r="X77" i="39"/>
  <c r="Y165" i="41"/>
  <c r="Y135" i="41"/>
  <c r="Y201" i="41"/>
  <c r="Y164" i="41"/>
  <c r="Y106" i="41"/>
  <c r="Y202" i="41"/>
  <c r="Y134" i="41"/>
  <c r="Y105" i="41"/>
  <c r="Y60" i="41"/>
  <c r="Y3" i="41"/>
  <c r="Y59" i="41"/>
  <c r="Z2" i="41"/>
  <c r="Y47" i="38" l="1"/>
  <c r="Y3" i="38"/>
  <c r="Y29" i="38"/>
  <c r="Z2" i="38"/>
  <c r="A25" i="45" s="1"/>
  <c r="Y15" i="38"/>
  <c r="Y16" i="38"/>
  <c r="Y46" i="38"/>
  <c r="Y28" i="38"/>
  <c r="Y139" i="39"/>
  <c r="Y39" i="39"/>
  <c r="Y3" i="39"/>
  <c r="Z2" i="39"/>
  <c r="Z140" i="39" s="1"/>
  <c r="Y77" i="39"/>
  <c r="Y76" i="39"/>
  <c r="Y40" i="39"/>
  <c r="Z105" i="41"/>
  <c r="Z135" i="41"/>
  <c r="Z201" i="41"/>
  <c r="Z164" i="41"/>
  <c r="Z106" i="41"/>
  <c r="Z202" i="41"/>
  <c r="Z134" i="41"/>
  <c r="Z165" i="41"/>
  <c r="Z59" i="41"/>
  <c r="AA2" i="41"/>
  <c r="Z60" i="41"/>
  <c r="Z3" i="41"/>
  <c r="AA2" i="38" l="1"/>
  <c r="A26" i="45" s="1"/>
  <c r="Z29" i="38"/>
  <c r="Z28" i="38"/>
  <c r="Z3" i="38"/>
  <c r="Z15" i="38"/>
  <c r="Z16" i="38"/>
  <c r="Z46" i="38"/>
  <c r="Z47" i="38"/>
  <c r="Z139" i="39"/>
  <c r="Z39" i="39"/>
  <c r="AA2" i="39"/>
  <c r="AA140" i="39" s="1"/>
  <c r="Z3" i="39"/>
  <c r="Z76" i="39"/>
  <c r="Z77" i="39"/>
  <c r="Z40" i="39"/>
  <c r="AA105" i="41"/>
  <c r="AA135" i="41"/>
  <c r="AA201" i="41"/>
  <c r="AA164" i="41"/>
  <c r="AA202" i="41"/>
  <c r="AA134" i="41"/>
  <c r="AA106" i="41"/>
  <c r="AA60" i="41"/>
  <c r="AA165" i="41"/>
  <c r="AA59" i="41"/>
  <c r="AB2" i="41"/>
  <c r="AA3" i="41"/>
  <c r="AA47" i="38" l="1"/>
  <c r="AB2" i="38"/>
  <c r="A27" i="45" s="1"/>
  <c r="AA16" i="38"/>
  <c r="AA46" i="38"/>
  <c r="AA29" i="38"/>
  <c r="AA28" i="38"/>
  <c r="AA15" i="38"/>
  <c r="AA3" i="38"/>
  <c r="AA77" i="39"/>
  <c r="AB2" i="39"/>
  <c r="AB140" i="39" s="1"/>
  <c r="AA39" i="39"/>
  <c r="AA3" i="39"/>
  <c r="AA40" i="39"/>
  <c r="AA139" i="39"/>
  <c r="AA76" i="39"/>
  <c r="AB135" i="41"/>
  <c r="AB201" i="41"/>
  <c r="AB164" i="41"/>
  <c r="AB106" i="41"/>
  <c r="AB202" i="41"/>
  <c r="AB134" i="41"/>
  <c r="AB165" i="41"/>
  <c r="AB59" i="41"/>
  <c r="AB105" i="41"/>
  <c r="AB60" i="41"/>
  <c r="AC2" i="41"/>
  <c r="AB3" i="41"/>
  <c r="AB47" i="38" l="1"/>
  <c r="AB16" i="38"/>
  <c r="AC2" i="38"/>
  <c r="A28" i="45" s="1"/>
  <c r="AB15" i="38"/>
  <c r="AB28" i="38"/>
  <c r="AB29" i="38"/>
  <c r="AB46" i="38"/>
  <c r="AB3" i="38"/>
  <c r="AB76" i="39"/>
  <c r="AB3" i="39"/>
  <c r="AB39" i="39"/>
  <c r="AC2" i="39"/>
  <c r="AC140" i="39" s="1"/>
  <c r="AB139" i="39"/>
  <c r="AB40" i="39"/>
  <c r="AB77" i="39"/>
  <c r="AC201" i="41"/>
  <c r="AC60" i="41"/>
  <c r="AC164" i="41"/>
  <c r="AC202" i="41"/>
  <c r="AC134" i="41"/>
  <c r="AC165" i="41"/>
  <c r="AC59" i="41"/>
  <c r="AC135" i="41"/>
  <c r="AC106" i="41"/>
  <c r="AC105" i="41"/>
  <c r="AC3" i="41"/>
  <c r="AD2" i="41"/>
  <c r="AC47" i="38" l="1"/>
  <c r="AD2" i="38"/>
  <c r="A29" i="45" s="1"/>
  <c r="AC3" i="38"/>
  <c r="AC28" i="38"/>
  <c r="AC15" i="38"/>
  <c r="AC16" i="38"/>
  <c r="AC29" i="38"/>
  <c r="AC46" i="38"/>
  <c r="AC40" i="39"/>
  <c r="AD2" i="39"/>
  <c r="AD140" i="39" s="1"/>
  <c r="AC39" i="39"/>
  <c r="AC3" i="39"/>
  <c r="AC139" i="39"/>
  <c r="AC76" i="39"/>
  <c r="AC77" i="39"/>
  <c r="AD164" i="41"/>
  <c r="AD106" i="41"/>
  <c r="AD202" i="41"/>
  <c r="AD134" i="41"/>
  <c r="AD165" i="41"/>
  <c r="AD105" i="41"/>
  <c r="AD201" i="41"/>
  <c r="AD60" i="41"/>
  <c r="AD59" i="41"/>
  <c r="AD135" i="41"/>
  <c r="AE2" i="41"/>
  <c r="AD3" i="41"/>
  <c r="AD47" i="38" l="1"/>
  <c r="AD29" i="38"/>
  <c r="AD46" i="38"/>
  <c r="AD28" i="38"/>
  <c r="AD3" i="38"/>
  <c r="AD15" i="38"/>
  <c r="AE2" i="38"/>
  <c r="A30" i="45" s="1"/>
  <c r="AD16" i="38"/>
  <c r="AD139" i="39"/>
  <c r="AD39" i="39"/>
  <c r="AE2" i="39"/>
  <c r="AE140" i="39" s="1"/>
  <c r="AD3" i="39"/>
  <c r="AD40" i="39"/>
  <c r="AD77" i="39"/>
  <c r="AD76" i="39"/>
  <c r="AE164" i="41"/>
  <c r="AE106" i="41"/>
  <c r="AE202" i="41"/>
  <c r="AE134" i="41"/>
  <c r="AE165" i="41"/>
  <c r="AE59" i="41"/>
  <c r="AE105" i="41"/>
  <c r="AE135" i="41"/>
  <c r="AE60" i="41"/>
  <c r="AE3" i="41"/>
  <c r="AE201" i="41"/>
  <c r="AF2" i="41"/>
  <c r="AE47" i="38" l="1"/>
  <c r="AE3" i="38"/>
  <c r="AE15" i="38"/>
  <c r="AE46" i="38"/>
  <c r="AE16" i="38"/>
  <c r="AF2" i="38"/>
  <c r="A31" i="45" s="1"/>
  <c r="AE28" i="38"/>
  <c r="AE29" i="38"/>
  <c r="AE139" i="39"/>
  <c r="AE39" i="39"/>
  <c r="AF2" i="39"/>
  <c r="AF140" i="39" s="1"/>
  <c r="AE76" i="39"/>
  <c r="AE3" i="39"/>
  <c r="AE77" i="39"/>
  <c r="AE40" i="39"/>
  <c r="AF164" i="41"/>
  <c r="AF106" i="41"/>
  <c r="AF202" i="41"/>
  <c r="AF134" i="41"/>
  <c r="AF165" i="41"/>
  <c r="AF105" i="41"/>
  <c r="AF135" i="41"/>
  <c r="AF201" i="41"/>
  <c r="AF60" i="41"/>
  <c r="AF59" i="41"/>
  <c r="AG2" i="41"/>
  <c r="AF3" i="41"/>
  <c r="AF47" i="38" l="1"/>
  <c r="AF3" i="38"/>
  <c r="AG2" i="38"/>
  <c r="A32" i="45" s="1"/>
  <c r="AF28" i="38"/>
  <c r="AF46" i="38"/>
  <c r="AF15" i="38"/>
  <c r="AF16" i="38"/>
  <c r="AF29" i="38"/>
  <c r="AF139" i="39"/>
  <c r="AF39" i="39"/>
  <c r="AG2" i="39"/>
  <c r="AG140" i="39" s="1"/>
  <c r="AF3" i="39"/>
  <c r="AF77" i="39"/>
  <c r="AF40" i="39"/>
  <c r="AF76" i="39"/>
  <c r="AG202" i="41"/>
  <c r="AG134" i="41"/>
  <c r="AG165" i="41"/>
  <c r="AG105" i="41"/>
  <c r="AG135" i="41"/>
  <c r="AG201" i="41"/>
  <c r="AG60" i="41"/>
  <c r="AG164" i="41"/>
  <c r="AG106" i="41"/>
  <c r="AG59" i="41"/>
  <c r="AH2" i="41"/>
  <c r="AG3" i="41"/>
  <c r="AG47" i="38" l="1"/>
  <c r="AH2" i="38"/>
  <c r="A33" i="45" s="1"/>
  <c r="AG28" i="38"/>
  <c r="AG15" i="38"/>
  <c r="AG16" i="38"/>
  <c r="AG46" i="38"/>
  <c r="AG29" i="38"/>
  <c r="AG3" i="38"/>
  <c r="AG139" i="39"/>
  <c r="AG39" i="39"/>
  <c r="AG3" i="39"/>
  <c r="AH2" i="39"/>
  <c r="AH140" i="39" s="1"/>
  <c r="AG40" i="39"/>
  <c r="AG77" i="39"/>
  <c r="AG76" i="39"/>
  <c r="AH202" i="41"/>
  <c r="AH134" i="41"/>
  <c r="AH165" i="41"/>
  <c r="AH135" i="41"/>
  <c r="AH201" i="41"/>
  <c r="AH60" i="41"/>
  <c r="AH106" i="41"/>
  <c r="AH59" i="41"/>
  <c r="AH164" i="41"/>
  <c r="AH105" i="41"/>
  <c r="AH3" i="41"/>
  <c r="AH47" i="38" l="1"/>
  <c r="AH16" i="38"/>
  <c r="AH3" i="38"/>
  <c r="AH28" i="38"/>
  <c r="AH15" i="38"/>
  <c r="AH46" i="38"/>
  <c r="AH29" i="38"/>
  <c r="AH76" i="39"/>
  <c r="AH39" i="39"/>
  <c r="AH3" i="39"/>
  <c r="AH139" i="39"/>
  <c r="AH40" i="39"/>
  <c r="AH77" i="39"/>
  <c r="AN16" i="41"/>
  <c r="AN14" i="41"/>
  <c r="AN31" i="41"/>
  <c r="AN32" i="41"/>
  <c r="AN23" i="41"/>
  <c r="AN17" i="41"/>
  <c r="AN34" i="41"/>
  <c r="AN26" i="41"/>
  <c r="AN21" i="41"/>
  <c r="AN18" i="41"/>
  <c r="AN28" i="41"/>
  <c r="AN27" i="41"/>
  <c r="AN11" i="41"/>
  <c r="AN20" i="41"/>
  <c r="AN24" i="41"/>
  <c r="AN19" i="41"/>
  <c r="AN12" i="41"/>
  <c r="AN22" i="41"/>
  <c r="AN33" i="41"/>
  <c r="AN25" i="41"/>
  <c r="AN13" i="41"/>
  <c r="AN29" i="41"/>
  <c r="AN30" i="41"/>
  <c r="AN15" i="41"/>
  <c r="A5" i="40" l="1"/>
  <c r="A6" i="40"/>
  <c r="A4" i="40"/>
  <c r="A7" i="40"/>
  <c r="A8" i="40"/>
  <c r="A9" i="40"/>
  <c r="A10" i="40"/>
  <c r="A18" i="40"/>
  <c r="A15" i="40"/>
  <c r="A33" i="40"/>
  <c r="A28" i="40"/>
  <c r="A29" i="40"/>
  <c r="A26" i="40"/>
  <c r="A14" i="40"/>
  <c r="A24" i="40"/>
  <c r="A13" i="40"/>
  <c r="A17" i="40"/>
  <c r="A20" i="40"/>
  <c r="A30" i="40"/>
  <c r="A34" i="40"/>
  <c r="A12" i="40"/>
  <c r="A27" i="40"/>
  <c r="A31" i="40"/>
  <c r="A21" i="40"/>
  <c r="A19" i="40"/>
  <c r="A11" i="40"/>
  <c r="A16" i="40"/>
  <c r="A22" i="40"/>
  <c r="A25" i="40"/>
  <c r="A23" i="40"/>
  <c r="A32" i="40"/>
  <c r="BC15" i="41"/>
  <c r="BD15" i="41" s="1"/>
  <c r="BA15" i="41"/>
  <c r="BL15" i="41"/>
  <c r="BM15" i="41" s="1"/>
  <c r="BE15" i="41"/>
  <c r="BF15" i="41" s="1"/>
  <c r="BD27" i="41"/>
  <c r="BA27" i="41"/>
  <c r="BL27" i="41"/>
  <c r="BM27" i="41" s="1"/>
  <c r="BC27" i="41"/>
  <c r="BQ27" i="41"/>
  <c r="BR27" i="41" s="1"/>
  <c r="BE27" i="41"/>
  <c r="BF27" i="41"/>
  <c r="BE28" i="41"/>
  <c r="BQ28" i="41"/>
  <c r="BR28" i="41" s="1"/>
  <c r="BL28" i="41"/>
  <c r="BM28" i="41" s="1"/>
  <c r="BF28" i="41"/>
  <c r="BD28" i="41"/>
  <c r="BC28" i="41"/>
  <c r="BA28" i="41"/>
  <c r="BE29" i="41"/>
  <c r="BF29" i="41"/>
  <c r="BD29" i="41"/>
  <c r="BC29" i="41"/>
  <c r="BA29" i="41"/>
  <c r="BQ29" i="41"/>
  <c r="BR29" i="41" s="1"/>
  <c r="BL29" i="41"/>
  <c r="BM29" i="41" s="1"/>
  <c r="BE18" i="41"/>
  <c r="BF18" i="41" s="1"/>
  <c r="BL18" i="41"/>
  <c r="BM18" i="41" s="1"/>
  <c r="BC18" i="41"/>
  <c r="BD18" i="41" s="1"/>
  <c r="BA18" i="41"/>
  <c r="BL30" i="41"/>
  <c r="BM30" i="41" s="1"/>
  <c r="BF30" i="41"/>
  <c r="BQ30" i="41"/>
  <c r="BR30" i="41" s="1"/>
  <c r="BC30" i="41"/>
  <c r="BA30" i="41"/>
  <c r="BE30" i="41"/>
  <c r="BD30" i="41"/>
  <c r="BA13" i="41"/>
  <c r="BE13" i="41"/>
  <c r="BF13" i="41" s="1"/>
  <c r="BC13" i="41"/>
  <c r="BD13" i="41" s="1"/>
  <c r="BL13" i="41"/>
  <c r="BM13" i="41" s="1"/>
  <c r="BE21" i="41"/>
  <c r="BA21" i="41"/>
  <c r="BF21" i="41"/>
  <c r="BC21" i="41"/>
  <c r="BD21" i="41" s="1"/>
  <c r="BL21" i="41"/>
  <c r="BM21" i="41" s="1"/>
  <c r="BL25" i="41"/>
  <c r="BM25" i="41" s="1"/>
  <c r="BE25" i="41"/>
  <c r="BF25" i="41" s="1"/>
  <c r="BC25" i="41"/>
  <c r="BD25" i="41" s="1"/>
  <c r="BA25" i="41"/>
  <c r="BQ26" i="41"/>
  <c r="BR26" i="41" s="1"/>
  <c r="BL26" i="41"/>
  <c r="BM26" i="41" s="1"/>
  <c r="BD26" i="41"/>
  <c r="BC26" i="41"/>
  <c r="BA26" i="41"/>
  <c r="BF26" i="41"/>
  <c r="BE26" i="41"/>
  <c r="BF33" i="41"/>
  <c r="BD33" i="41"/>
  <c r="BQ33" i="41"/>
  <c r="BR33" i="41" s="1"/>
  <c r="BE33" i="41"/>
  <c r="BA33" i="41"/>
  <c r="BL33" i="41"/>
  <c r="BM33" i="41" s="1"/>
  <c r="BC33" i="41"/>
  <c r="BQ34" i="41"/>
  <c r="BC34" i="41"/>
  <c r="BE34" i="41"/>
  <c r="BL34" i="41"/>
  <c r="BD34" i="41"/>
  <c r="BA34" i="41"/>
  <c r="BF34" i="41"/>
  <c r="BE22" i="41"/>
  <c r="BF22" i="41" s="1"/>
  <c r="BC22" i="41"/>
  <c r="BD22" i="41" s="1"/>
  <c r="BL22" i="41"/>
  <c r="BM22" i="41" s="1"/>
  <c r="BA22" i="41"/>
  <c r="BE17" i="41"/>
  <c r="BF17" i="41" s="1"/>
  <c r="BC17" i="41"/>
  <c r="BD17" i="41" s="1"/>
  <c r="BL17" i="41"/>
  <c r="BM17" i="41" s="1"/>
  <c r="BA17" i="41"/>
  <c r="BL12" i="41"/>
  <c r="BM12" i="41" s="1"/>
  <c r="BE12" i="41"/>
  <c r="BF12" i="41" s="1"/>
  <c r="BA12" i="41"/>
  <c r="BC12" i="41"/>
  <c r="BD12" i="41" s="1"/>
  <c r="BL23" i="41"/>
  <c r="BM23" i="41" s="1"/>
  <c r="BC23" i="41"/>
  <c r="BD23" i="41" s="1"/>
  <c r="BA23" i="41"/>
  <c r="BE23" i="41"/>
  <c r="BF23" i="41" s="1"/>
  <c r="BC19" i="41"/>
  <c r="BD19" i="41" s="1"/>
  <c r="BA19" i="41"/>
  <c r="BL19" i="41"/>
  <c r="BM19" i="41" s="1"/>
  <c r="BE19" i="41"/>
  <c r="BF19" i="41" s="1"/>
  <c r="BA32" i="41"/>
  <c r="BE32" i="41"/>
  <c r="BQ32" i="41"/>
  <c r="BR32" i="41" s="1"/>
  <c r="BC32" i="41"/>
  <c r="BF32" i="41"/>
  <c r="BD32" i="41"/>
  <c r="BL32" i="41"/>
  <c r="BM32" i="41" s="1"/>
  <c r="BC24" i="41"/>
  <c r="BD24" i="41" s="1"/>
  <c r="BA24" i="41"/>
  <c r="BL24" i="41"/>
  <c r="BM24" i="41" s="1"/>
  <c r="BE24" i="41"/>
  <c r="BF24" i="41" s="1"/>
  <c r="BD31" i="41"/>
  <c r="BL31" i="41"/>
  <c r="BM31" i="41" s="1"/>
  <c r="BF31" i="41"/>
  <c r="BC31" i="41"/>
  <c r="BA31" i="41"/>
  <c r="BQ31" i="41"/>
  <c r="BR31" i="41" s="1"/>
  <c r="BE31" i="41"/>
  <c r="BL20" i="41"/>
  <c r="BM20" i="41" s="1"/>
  <c r="BE20" i="41"/>
  <c r="BF20" i="41" s="1"/>
  <c r="BC20" i="41"/>
  <c r="BD20" i="41" s="1"/>
  <c r="BA20" i="41"/>
  <c r="BA14" i="41"/>
  <c r="BE14" i="41"/>
  <c r="BF14" i="41" s="1"/>
  <c r="BC14" i="41"/>
  <c r="BL14" i="41"/>
  <c r="BM14" i="41" s="1"/>
  <c r="BD14" i="41"/>
  <c r="BL11" i="41"/>
  <c r="BM11" i="41" s="1"/>
  <c r="BE11" i="41"/>
  <c r="BF11" i="41" s="1"/>
  <c r="BQ11" i="41"/>
  <c r="BR11" i="41" s="1"/>
  <c r="BC11" i="41"/>
  <c r="BD11" i="41" s="1"/>
  <c r="BA11" i="41"/>
  <c r="BC16" i="41"/>
  <c r="BD16" i="41" s="1"/>
  <c r="BE16" i="41"/>
  <c r="BL16" i="41"/>
  <c r="BM16" i="41" s="1"/>
  <c r="BF16" i="41"/>
  <c r="BA16" i="41"/>
  <c r="BQ12" i="41" l="1"/>
  <c r="BR12" i="41" s="1"/>
  <c r="S10" i="40"/>
  <c r="Y10" i="40"/>
  <c r="Z10" i="40" s="1"/>
  <c r="N10" i="40"/>
  <c r="O10" i="40" s="1"/>
  <c r="P10" i="40"/>
  <c r="Q10" i="40"/>
  <c r="R10" i="40"/>
  <c r="R9" i="40"/>
  <c r="P9" i="40"/>
  <c r="Y9" i="40"/>
  <c r="Z9" i="40" s="1"/>
  <c r="N9" i="40"/>
  <c r="S9" i="40"/>
  <c r="Q9" i="40"/>
  <c r="Q8" i="40"/>
  <c r="N8" i="40"/>
  <c r="W8" i="40" s="1"/>
  <c r="P8" i="40"/>
  <c r="R8" i="40"/>
  <c r="S8" i="40"/>
  <c r="Y8" i="40"/>
  <c r="S7" i="40"/>
  <c r="P7" i="40"/>
  <c r="Y7" i="40"/>
  <c r="Z7" i="40" s="1"/>
  <c r="R7" i="40"/>
  <c r="N7" i="40"/>
  <c r="Q7" i="40"/>
  <c r="Q4" i="40"/>
  <c r="P4" i="40"/>
  <c r="S4" i="40"/>
  <c r="Y4" i="40"/>
  <c r="Z4" i="40" s="1"/>
  <c r="R4" i="40"/>
  <c r="N4" i="40"/>
  <c r="P6" i="40"/>
  <c r="N6" i="40"/>
  <c r="Y6" i="40"/>
  <c r="Z6" i="40" s="1"/>
  <c r="R6" i="40"/>
  <c r="Q6" i="40"/>
  <c r="S6" i="40"/>
  <c r="N5" i="40"/>
  <c r="S5" i="40"/>
  <c r="Y5" i="40"/>
  <c r="Z5" i="40" s="1"/>
  <c r="R5" i="40"/>
  <c r="AD5" i="40"/>
  <c r="AE5" i="40" s="1"/>
  <c r="Q5" i="40"/>
  <c r="P5" i="40"/>
  <c r="S32" i="40"/>
  <c r="Q32" i="40"/>
  <c r="Q17" i="40"/>
  <c r="S17" i="40"/>
  <c r="S13" i="40"/>
  <c r="Q13" i="40"/>
  <c r="AD30" i="40"/>
  <c r="AE30" i="40" s="1"/>
  <c r="Q30" i="40"/>
  <c r="S30" i="40"/>
  <c r="Q16" i="40"/>
  <c r="S16" i="40"/>
  <c r="S11" i="40"/>
  <c r="Q11" i="40"/>
  <c r="S14" i="40"/>
  <c r="Q14" i="40"/>
  <c r="S22" i="40"/>
  <c r="Q22" i="40"/>
  <c r="S24" i="40"/>
  <c r="Q24" i="40"/>
  <c r="S19" i="40"/>
  <c r="Q19" i="40"/>
  <c r="AD26" i="40"/>
  <c r="AE26" i="40" s="1"/>
  <c r="S26" i="40"/>
  <c r="Q26" i="40"/>
  <c r="S25" i="40"/>
  <c r="Q25" i="40"/>
  <c r="AD28" i="40"/>
  <c r="AE28" i="40" s="1"/>
  <c r="Q28" i="40"/>
  <c r="S28" i="40"/>
  <c r="S23" i="40"/>
  <c r="Q23" i="40"/>
  <c r="AD29" i="40"/>
  <c r="AE29" i="40" s="1"/>
  <c r="Q29" i="40"/>
  <c r="S29" i="40"/>
  <c r="AD27" i="40"/>
  <c r="AE27" i="40" s="1"/>
  <c r="S27" i="40"/>
  <c r="Q27" i="40"/>
  <c r="S12" i="40"/>
  <c r="Q12" i="40"/>
  <c r="S15" i="40"/>
  <c r="Q15" i="40"/>
  <c r="Q20" i="40"/>
  <c r="S20" i="40"/>
  <c r="Q21" i="40"/>
  <c r="S21" i="40"/>
  <c r="Q31" i="40"/>
  <c r="S31" i="40"/>
  <c r="AD33" i="40"/>
  <c r="AE33" i="40" s="1"/>
  <c r="Q33" i="40"/>
  <c r="S33" i="40"/>
  <c r="AD34" i="40"/>
  <c r="AE34" i="40" s="1"/>
  <c r="S34" i="40"/>
  <c r="Q34" i="40"/>
  <c r="Q18" i="40"/>
  <c r="S18" i="40"/>
  <c r="Y20" i="40"/>
  <c r="Z20" i="40" s="1"/>
  <c r="R20" i="40"/>
  <c r="N20" i="40"/>
  <c r="O20" i="40" s="1"/>
  <c r="P20" i="40"/>
  <c r="Y17" i="40"/>
  <c r="Z17" i="40" s="1"/>
  <c r="N17" i="40"/>
  <c r="W17" i="40" s="1"/>
  <c r="X17" i="40" s="1"/>
  <c r="R17" i="40"/>
  <c r="P17" i="40"/>
  <c r="R23" i="40"/>
  <c r="Y23" i="40"/>
  <c r="Z23" i="40" s="1"/>
  <c r="P23" i="40"/>
  <c r="N23" i="40"/>
  <c r="O23" i="40" s="1"/>
  <c r="N13" i="40"/>
  <c r="W13" i="40" s="1"/>
  <c r="X13" i="40" s="1"/>
  <c r="R13" i="40"/>
  <c r="Y13" i="40"/>
  <c r="Z13" i="40" s="1"/>
  <c r="P13" i="40"/>
  <c r="P24" i="40"/>
  <c r="R24" i="40"/>
  <c r="Y24" i="40"/>
  <c r="Z24" i="40" s="1"/>
  <c r="N24" i="40"/>
  <c r="W24" i="40" s="1"/>
  <c r="X24" i="40" s="1"/>
  <c r="N25" i="40"/>
  <c r="O25" i="40" s="1"/>
  <c r="P25" i="40"/>
  <c r="Y25" i="40"/>
  <c r="Z25" i="40" s="1"/>
  <c r="R25" i="40"/>
  <c r="R11" i="40"/>
  <c r="Y11" i="40"/>
  <c r="Z11" i="40" s="1"/>
  <c r="N11" i="40"/>
  <c r="O11" i="40" s="1"/>
  <c r="P11" i="40"/>
  <c r="N14" i="40"/>
  <c r="O14" i="40" s="1"/>
  <c r="R14" i="40"/>
  <c r="Y14" i="40"/>
  <c r="Z14" i="40" s="1"/>
  <c r="P14" i="40"/>
  <c r="N19" i="40"/>
  <c r="W19" i="40" s="1"/>
  <c r="X19" i="40" s="1"/>
  <c r="R19" i="40"/>
  <c r="Y19" i="40"/>
  <c r="Z19" i="40" s="1"/>
  <c r="P19" i="40"/>
  <c r="R26" i="40"/>
  <c r="N26" i="40"/>
  <c r="O26" i="40" s="1"/>
  <c r="P26" i="40"/>
  <c r="Y26" i="40"/>
  <c r="Z26" i="40" s="1"/>
  <c r="Y29" i="40"/>
  <c r="Z29" i="40" s="1"/>
  <c r="N29" i="40"/>
  <c r="W29" i="40" s="1"/>
  <c r="X29" i="40" s="1"/>
  <c r="R29" i="40"/>
  <c r="P29" i="40"/>
  <c r="R32" i="40"/>
  <c r="Y32" i="40"/>
  <c r="Z32" i="40" s="1"/>
  <c r="P32" i="40"/>
  <c r="N32" i="40"/>
  <c r="O32" i="40" s="1"/>
  <c r="Y16" i="40"/>
  <c r="Z16" i="40" s="1"/>
  <c r="N16" i="40"/>
  <c r="W16" i="40" s="1"/>
  <c r="X16" i="40" s="1"/>
  <c r="R16" i="40"/>
  <c r="P16" i="40"/>
  <c r="Y28" i="40"/>
  <c r="Z28" i="40" s="1"/>
  <c r="N28" i="40"/>
  <c r="O28" i="40" s="1"/>
  <c r="P28" i="40"/>
  <c r="R28" i="40"/>
  <c r="Y22" i="40"/>
  <c r="Z22" i="40" s="1"/>
  <c r="P22" i="40"/>
  <c r="N22" i="40"/>
  <c r="W22" i="40" s="1"/>
  <c r="X22" i="40" s="1"/>
  <c r="R22" i="40"/>
  <c r="N21" i="40"/>
  <c r="W21" i="40" s="1"/>
  <c r="X21" i="40" s="1"/>
  <c r="Y21" i="40"/>
  <c r="Z21" i="40" s="1"/>
  <c r="R21" i="40"/>
  <c r="P21" i="40"/>
  <c r="R27" i="40"/>
  <c r="P27" i="40"/>
  <c r="N27" i="40"/>
  <c r="O27" i="40" s="1"/>
  <c r="Y27" i="40"/>
  <c r="Z27" i="40" s="1"/>
  <c r="N33" i="40"/>
  <c r="W33" i="40" s="1"/>
  <c r="X33" i="40" s="1"/>
  <c r="Y33" i="40"/>
  <c r="Z33" i="40" s="1"/>
  <c r="R33" i="40"/>
  <c r="P33" i="40"/>
  <c r="N31" i="40"/>
  <c r="R31" i="40"/>
  <c r="Y31" i="40"/>
  <c r="Z31" i="40" s="1"/>
  <c r="P31" i="40"/>
  <c r="AD31" i="40"/>
  <c r="AE31" i="40" s="1"/>
  <c r="R12" i="40"/>
  <c r="Y12" i="40"/>
  <c r="Z12" i="40" s="1"/>
  <c r="P12" i="40"/>
  <c r="N12" i="40"/>
  <c r="W12" i="40" s="1"/>
  <c r="X12" i="40" s="1"/>
  <c r="P15" i="40"/>
  <c r="R15" i="40"/>
  <c r="N15" i="40"/>
  <c r="W15" i="40" s="1"/>
  <c r="X15" i="40" s="1"/>
  <c r="Y15" i="40"/>
  <c r="Z15" i="40" s="1"/>
  <c r="P30" i="40"/>
  <c r="Y30" i="40"/>
  <c r="Z30" i="40" s="1"/>
  <c r="N30" i="40"/>
  <c r="R30" i="40"/>
  <c r="AD32" i="40"/>
  <c r="AE32" i="40" s="1"/>
  <c r="Y34" i="40"/>
  <c r="Z34" i="40" s="1"/>
  <c r="P34" i="40"/>
  <c r="N34" i="40"/>
  <c r="O34" i="40" s="1"/>
  <c r="R34" i="40"/>
  <c r="R18" i="40"/>
  <c r="N18" i="40"/>
  <c r="O18" i="40" s="1"/>
  <c r="Y18" i="40"/>
  <c r="Z18" i="40" s="1"/>
  <c r="P18" i="40"/>
  <c r="BB16" i="41"/>
  <c r="BH16" i="41" s="1"/>
  <c r="BJ16" i="41"/>
  <c r="BK16" i="41" s="1"/>
  <c r="BG16" i="41"/>
  <c r="BN16" i="41" s="1"/>
  <c r="BG32" i="41"/>
  <c r="BN32" i="41" s="1"/>
  <c r="BS32" i="41" s="1"/>
  <c r="BB32" i="41"/>
  <c r="BH32" i="41" s="1"/>
  <c r="BJ32" i="41"/>
  <c r="BK32" i="41" s="1"/>
  <c r="BF35" i="41"/>
  <c r="BG34" i="41"/>
  <c r="BN34" i="41" s="1"/>
  <c r="BS34" i="41" s="1"/>
  <c r="BJ34" i="41"/>
  <c r="BK34" i="41" s="1"/>
  <c r="BB34" i="41"/>
  <c r="BH34" i="41" s="1"/>
  <c r="BA35" i="41"/>
  <c r="BJ18" i="41"/>
  <c r="BK18" i="41" s="1"/>
  <c r="BG18" i="41"/>
  <c r="BN18" i="41" s="1"/>
  <c r="BB18" i="41"/>
  <c r="BH18" i="41" s="1"/>
  <c r="BD35" i="41"/>
  <c r="BQ13" i="41"/>
  <c r="BB24" i="41"/>
  <c r="BH24" i="41" s="1"/>
  <c r="BJ24" i="41"/>
  <c r="BK24" i="41" s="1"/>
  <c r="BG24" i="41"/>
  <c r="BN24" i="41" s="1"/>
  <c r="BM34" i="41"/>
  <c r="BM35" i="41" s="1"/>
  <c r="BL35" i="41"/>
  <c r="BB28" i="41"/>
  <c r="BH28" i="41" s="1"/>
  <c r="BJ28" i="41"/>
  <c r="BK28" i="41" s="1"/>
  <c r="BG28" i="41"/>
  <c r="BN28" i="41" s="1"/>
  <c r="BS28" i="41" s="1"/>
  <c r="BJ27" i="41"/>
  <c r="BK27" i="41" s="1"/>
  <c r="BB27" i="41"/>
  <c r="BH27" i="41" s="1"/>
  <c r="BG27" i="41"/>
  <c r="BN27" i="41" s="1"/>
  <c r="BS27" i="41" s="1"/>
  <c r="BE35" i="41"/>
  <c r="BJ26" i="41"/>
  <c r="BK26" i="41" s="1"/>
  <c r="BG26" i="41"/>
  <c r="BN26" i="41" s="1"/>
  <c r="BS26" i="41" s="1"/>
  <c r="BB26" i="41"/>
  <c r="BH26" i="41" s="1"/>
  <c r="BJ19" i="41"/>
  <c r="BK19" i="41" s="1"/>
  <c r="BG19" i="41"/>
  <c r="BN19" i="41" s="1"/>
  <c r="BB19" i="41"/>
  <c r="BH19" i="41" s="1"/>
  <c r="BO19" i="41" s="1"/>
  <c r="BG12" i="41"/>
  <c r="BN12" i="41" s="1"/>
  <c r="BS12" i="41" s="1"/>
  <c r="BB12" i="41"/>
  <c r="BH12" i="41" s="1"/>
  <c r="BJ12" i="41"/>
  <c r="BK12" i="41" s="1"/>
  <c r="BG22" i="41"/>
  <c r="BN22" i="41" s="1"/>
  <c r="BJ22" i="41"/>
  <c r="BK22" i="41" s="1"/>
  <c r="BB22" i="41"/>
  <c r="BH22" i="41" s="1"/>
  <c r="BC35" i="41"/>
  <c r="BG13" i="41"/>
  <c r="BN13" i="41" s="1"/>
  <c r="BB13" i="41"/>
  <c r="BH13" i="41" s="1"/>
  <c r="BJ13" i="41"/>
  <c r="BK13" i="41" s="1"/>
  <c r="BG31" i="41"/>
  <c r="BN31" i="41" s="1"/>
  <c r="BS31" i="41" s="1"/>
  <c r="BB31" i="41"/>
  <c r="BH31" i="41" s="1"/>
  <c r="BJ31" i="41"/>
  <c r="BK31" i="41" s="1"/>
  <c r="BR34" i="41"/>
  <c r="BG11" i="41"/>
  <c r="BB11" i="41"/>
  <c r="BJ11" i="41"/>
  <c r="BB14" i="41"/>
  <c r="BH14" i="41" s="1"/>
  <c r="BG14" i="41"/>
  <c r="BN14" i="41" s="1"/>
  <c r="BJ14" i="41"/>
  <c r="BK14" i="41" s="1"/>
  <c r="BB21" i="41"/>
  <c r="BH21" i="41" s="1"/>
  <c r="BJ21" i="41"/>
  <c r="BK21" i="41" s="1"/>
  <c r="BG21" i="41"/>
  <c r="BN21" i="41" s="1"/>
  <c r="BJ30" i="41"/>
  <c r="BK30" i="41" s="1"/>
  <c r="BG30" i="41"/>
  <c r="BN30" i="41" s="1"/>
  <c r="BS30" i="41" s="1"/>
  <c r="BB30" i="41"/>
  <c r="BH30" i="41" s="1"/>
  <c r="BJ20" i="41"/>
  <c r="BK20" i="41" s="1"/>
  <c r="BB20" i="41"/>
  <c r="BH20" i="41" s="1"/>
  <c r="BG20" i="41"/>
  <c r="BN20" i="41" s="1"/>
  <c r="BB33" i="41"/>
  <c r="BH33" i="41" s="1"/>
  <c r="BJ33" i="41"/>
  <c r="BK33" i="41" s="1"/>
  <c r="BG33" i="41"/>
  <c r="BN33" i="41" s="1"/>
  <c r="BS33" i="41" s="1"/>
  <c r="BJ25" i="41"/>
  <c r="BK25" i="41" s="1"/>
  <c r="BG25" i="41"/>
  <c r="BN25" i="41" s="1"/>
  <c r="BB25" i="41"/>
  <c r="BH25" i="41" s="1"/>
  <c r="BO25" i="41" s="1"/>
  <c r="BJ23" i="41"/>
  <c r="BK23" i="41" s="1"/>
  <c r="BG23" i="41"/>
  <c r="BN23" i="41" s="1"/>
  <c r="BB23" i="41"/>
  <c r="BH23" i="41" s="1"/>
  <c r="BJ17" i="41"/>
  <c r="BK17" i="41" s="1"/>
  <c r="BG17" i="41"/>
  <c r="BN17" i="41" s="1"/>
  <c r="BB17" i="41"/>
  <c r="BH17" i="41" s="1"/>
  <c r="BO17" i="41" s="1"/>
  <c r="BB29" i="41"/>
  <c r="BH29" i="41" s="1"/>
  <c r="BG29" i="41"/>
  <c r="BN29" i="41" s="1"/>
  <c r="BS29" i="41" s="1"/>
  <c r="BJ29" i="41"/>
  <c r="BK29" i="41" s="1"/>
  <c r="BB15" i="41"/>
  <c r="BH15" i="41" s="1"/>
  <c r="BJ15" i="41"/>
  <c r="BK15" i="41" s="1"/>
  <c r="BG15" i="41"/>
  <c r="BN15" i="41" s="1"/>
  <c r="O8" i="40"/>
  <c r="Z8" i="40"/>
  <c r="BO27" i="41" l="1"/>
  <c r="BT27" i="41" s="1"/>
  <c r="BO20" i="41"/>
  <c r="T10" i="40"/>
  <c r="AA10" i="40" s="1"/>
  <c r="T8" i="40"/>
  <c r="AA8" i="40" s="1"/>
  <c r="W10" i="40"/>
  <c r="X10" i="40" s="1"/>
  <c r="U10" i="40"/>
  <c r="AD6" i="40"/>
  <c r="W9" i="40"/>
  <c r="X9" i="40" s="1"/>
  <c r="O9" i="40"/>
  <c r="U9" i="40" s="1"/>
  <c r="T9" i="40"/>
  <c r="AA9" i="40" s="1"/>
  <c r="T6" i="40"/>
  <c r="AA6" i="40" s="1"/>
  <c r="AF6" i="40" s="1"/>
  <c r="W6" i="40"/>
  <c r="X6" i="40" s="1"/>
  <c r="O6" i="40"/>
  <c r="U6" i="40" s="1"/>
  <c r="O4" i="40"/>
  <c r="U4" i="40" s="1"/>
  <c r="W4" i="40"/>
  <c r="X4" i="40" s="1"/>
  <c r="T4" i="40"/>
  <c r="AA4" i="40" s="1"/>
  <c r="AF4" i="40" s="1"/>
  <c r="W7" i="40"/>
  <c r="X7" i="40" s="1"/>
  <c r="O7" i="40"/>
  <c r="U7" i="40" s="1"/>
  <c r="T7" i="40"/>
  <c r="AA7" i="40" s="1"/>
  <c r="W5" i="40"/>
  <c r="X5" i="40" s="1"/>
  <c r="O5" i="40"/>
  <c r="U5" i="40" s="1"/>
  <c r="T5" i="40"/>
  <c r="AA5" i="40" s="1"/>
  <c r="AF5" i="40" s="1"/>
  <c r="BO26" i="41"/>
  <c r="BT26" i="41" s="1"/>
  <c r="BO12" i="41"/>
  <c r="BT12" i="41" s="1"/>
  <c r="BO34" i="41"/>
  <c r="BS13" i="41"/>
  <c r="BO22" i="41"/>
  <c r="O17" i="40"/>
  <c r="U17" i="40" s="1"/>
  <c r="AB17" i="40" s="1"/>
  <c r="T17" i="40"/>
  <c r="AA17" i="40" s="1"/>
  <c r="W20" i="40"/>
  <c r="X20" i="40" s="1"/>
  <c r="W11" i="40"/>
  <c r="X11" i="40" s="1"/>
  <c r="W23" i="40"/>
  <c r="X23" i="40" s="1"/>
  <c r="O24" i="40"/>
  <c r="U24" i="40" s="1"/>
  <c r="AB24" i="40" s="1"/>
  <c r="O22" i="40"/>
  <c r="U22" i="40" s="1"/>
  <c r="AB22" i="40" s="1"/>
  <c r="O21" i="40"/>
  <c r="U21" i="40" s="1"/>
  <c r="AB21" i="40" s="1"/>
  <c r="T16" i="40"/>
  <c r="AA16" i="40" s="1"/>
  <c r="O29" i="40"/>
  <c r="U29" i="40" s="1"/>
  <c r="AB29" i="40" s="1"/>
  <c r="AG29" i="40" s="1"/>
  <c r="W27" i="40"/>
  <c r="X27" i="40" s="1"/>
  <c r="O33" i="40"/>
  <c r="U33" i="40" s="1"/>
  <c r="AB33" i="40" s="1"/>
  <c r="AG33" i="40" s="1"/>
  <c r="W28" i="40"/>
  <c r="X28" i="40" s="1"/>
  <c r="O13" i="40"/>
  <c r="U13" i="40" s="1"/>
  <c r="AB13" i="40" s="1"/>
  <c r="W14" i="40"/>
  <c r="X14" i="40" s="1"/>
  <c r="T33" i="40"/>
  <c r="AA33" i="40" s="1"/>
  <c r="AF33" i="40" s="1"/>
  <c r="T21" i="40"/>
  <c r="AA21" i="40" s="1"/>
  <c r="U32" i="40"/>
  <c r="T14" i="40"/>
  <c r="AA14" i="40" s="1"/>
  <c r="W34" i="40"/>
  <c r="X34" i="40" s="1"/>
  <c r="O15" i="40"/>
  <c r="U15" i="40" s="1"/>
  <c r="AB15" i="40" s="1"/>
  <c r="W18" i="40"/>
  <c r="X18" i="40" s="1"/>
  <c r="W25" i="40"/>
  <c r="X25" i="40" s="1"/>
  <c r="T15" i="40"/>
  <c r="AA15" i="40" s="1"/>
  <c r="T28" i="40"/>
  <c r="AA28" i="40" s="1"/>
  <c r="AF28" i="40" s="1"/>
  <c r="T25" i="40"/>
  <c r="AA25" i="40" s="1"/>
  <c r="T29" i="40"/>
  <c r="AA29" i="40" s="1"/>
  <c r="AF29" i="40" s="1"/>
  <c r="U20" i="40"/>
  <c r="T31" i="40"/>
  <c r="AA31" i="40" s="1"/>
  <c r="AF31" i="40" s="1"/>
  <c r="T11" i="40"/>
  <c r="AA11" i="40" s="1"/>
  <c r="T23" i="40"/>
  <c r="AA23" i="40" s="1"/>
  <c r="T24" i="40"/>
  <c r="AA24" i="40" s="1"/>
  <c r="T26" i="40"/>
  <c r="AA26" i="40" s="1"/>
  <c r="AF26" i="40" s="1"/>
  <c r="U26" i="40"/>
  <c r="U25" i="40"/>
  <c r="W31" i="40"/>
  <c r="X31" i="40" s="1"/>
  <c r="O31" i="40"/>
  <c r="U31" i="40" s="1"/>
  <c r="O19" i="40"/>
  <c r="U19" i="40" s="1"/>
  <c r="AB19" i="40" s="1"/>
  <c r="T19" i="40"/>
  <c r="AA19" i="40" s="1"/>
  <c r="T34" i="40"/>
  <c r="AA34" i="40" s="1"/>
  <c r="AF34" i="40" s="1"/>
  <c r="O16" i="40"/>
  <c r="U16" i="40" s="1"/>
  <c r="AB16" i="40" s="1"/>
  <c r="T27" i="40"/>
  <c r="AA27" i="40" s="1"/>
  <c r="AF27" i="40" s="1"/>
  <c r="T18" i="40"/>
  <c r="AA18" i="40" s="1"/>
  <c r="P35" i="40"/>
  <c r="W26" i="40"/>
  <c r="X26" i="40" s="1"/>
  <c r="T20" i="40"/>
  <c r="AA20" i="40" s="1"/>
  <c r="U23" i="40"/>
  <c r="T12" i="40"/>
  <c r="AA12" i="40" s="1"/>
  <c r="T30" i="40"/>
  <c r="AA30" i="40" s="1"/>
  <c r="AF30" i="40" s="1"/>
  <c r="U34" i="40"/>
  <c r="T22" i="40"/>
  <c r="AA22" i="40" s="1"/>
  <c r="R35" i="40"/>
  <c r="U11" i="40"/>
  <c r="Y35" i="40"/>
  <c r="Q35" i="40"/>
  <c r="S35" i="40"/>
  <c r="U14" i="40"/>
  <c r="U28" i="40"/>
  <c r="Z35" i="40"/>
  <c r="O12" i="40"/>
  <c r="U12" i="40" s="1"/>
  <c r="AB12" i="40" s="1"/>
  <c r="T13" i="40"/>
  <c r="AA13" i="40" s="1"/>
  <c r="T32" i="40"/>
  <c r="AA32" i="40" s="1"/>
  <c r="AF32" i="40" s="1"/>
  <c r="W32" i="40"/>
  <c r="X32" i="40" s="1"/>
  <c r="U18" i="40"/>
  <c r="O30" i="40"/>
  <c r="U30" i="40" s="1"/>
  <c r="N35" i="40"/>
  <c r="W30" i="40"/>
  <c r="X30" i="40" s="1"/>
  <c r="U27" i="40"/>
  <c r="BT34" i="41"/>
  <c r="BO28" i="41"/>
  <c r="BT28" i="41" s="1"/>
  <c r="BO13" i="41"/>
  <c r="BO31" i="41"/>
  <c r="BT31" i="41" s="1"/>
  <c r="BO21" i="41"/>
  <c r="BO33" i="41"/>
  <c r="BT33" i="41" s="1"/>
  <c r="BO14" i="41"/>
  <c r="BO24" i="41"/>
  <c r="BO32" i="41"/>
  <c r="BT32" i="41" s="1"/>
  <c r="BK11" i="41"/>
  <c r="BK35" i="41" s="1"/>
  <c r="BJ35" i="41"/>
  <c r="BR13" i="41"/>
  <c r="BQ14" i="41"/>
  <c r="BO15" i="41"/>
  <c r="BH11" i="41"/>
  <c r="BB35" i="41"/>
  <c r="BO29" i="41"/>
  <c r="BT29" i="41" s="1"/>
  <c r="BN11" i="41"/>
  <c r="BG35" i="41"/>
  <c r="BO18" i="41"/>
  <c r="BO23" i="41"/>
  <c r="BO30" i="41"/>
  <c r="BT30" i="41" s="1"/>
  <c r="BO16" i="41"/>
  <c r="X8" i="40"/>
  <c r="U8" i="40"/>
  <c r="AB10" i="40" l="1"/>
  <c r="AB9" i="40"/>
  <c r="AB5" i="40"/>
  <c r="AG5" i="40" s="1"/>
  <c r="AB6" i="40"/>
  <c r="AB7" i="40"/>
  <c r="AE6" i="40"/>
  <c r="AD7" i="40"/>
  <c r="AB4" i="40"/>
  <c r="AG4" i="40" s="1"/>
  <c r="AB11" i="40"/>
  <c r="AB23" i="40"/>
  <c r="AB20" i="40"/>
  <c r="AB27" i="40"/>
  <c r="AG27" i="40" s="1"/>
  <c r="AB28" i="40"/>
  <c r="AG28" i="40" s="1"/>
  <c r="AB32" i="40"/>
  <c r="AG32" i="40" s="1"/>
  <c r="AB14" i="40"/>
  <c r="AB26" i="40"/>
  <c r="AG26" i="40" s="1"/>
  <c r="AB25" i="40"/>
  <c r="AB18" i="40"/>
  <c r="AB34" i="40"/>
  <c r="AG34" i="40" s="1"/>
  <c r="AB31" i="40"/>
  <c r="AG31" i="40" s="1"/>
  <c r="O35" i="40"/>
  <c r="AB30" i="40"/>
  <c r="AG30" i="40" s="1"/>
  <c r="W35" i="40"/>
  <c r="X35" i="40"/>
  <c r="T35" i="40"/>
  <c r="BT13" i="41"/>
  <c r="BR14" i="41"/>
  <c r="BT14" i="41" s="1"/>
  <c r="BQ15" i="41"/>
  <c r="BO11" i="41"/>
  <c r="BH35" i="41"/>
  <c r="BS14" i="41"/>
  <c r="BS11" i="41"/>
  <c r="BN35" i="41"/>
  <c r="AB8" i="40"/>
  <c r="U35" i="40"/>
  <c r="AA35" i="40"/>
  <c r="AG6" i="40" l="1"/>
  <c r="AE7" i="40"/>
  <c r="AG7" i="40" s="1"/>
  <c r="AD8" i="40"/>
  <c r="AF7" i="40"/>
  <c r="BT11" i="41"/>
  <c r="BO35" i="41"/>
  <c r="BR15" i="41"/>
  <c r="BT15" i="41" s="1"/>
  <c r="BQ16" i="41"/>
  <c r="BS15" i="41"/>
  <c r="AB35" i="40"/>
  <c r="AE8" i="40" l="1"/>
  <c r="AG8" i="40" s="1"/>
  <c r="AD9" i="40"/>
  <c r="AF8" i="40"/>
  <c r="BR16" i="41"/>
  <c r="BT16" i="41" s="1"/>
  <c r="BQ17" i="41"/>
  <c r="BS16" i="41"/>
  <c r="AF9" i="40" l="1"/>
  <c r="AE9" i="40"/>
  <c r="AG9" i="40" s="1"/>
  <c r="AD10" i="40"/>
  <c r="BR17" i="41"/>
  <c r="BT17" i="41" s="1"/>
  <c r="BQ18" i="41"/>
  <c r="BS17" i="41"/>
  <c r="AF10" i="40" l="1"/>
  <c r="AE10" i="40"/>
  <c r="AG10" i="40" s="1"/>
  <c r="AD11" i="40"/>
  <c r="BR18" i="41"/>
  <c r="BT18" i="41" s="1"/>
  <c r="BQ19" i="41"/>
  <c r="BS18" i="41"/>
  <c r="AE11" i="40" l="1"/>
  <c r="AG11" i="40" s="1"/>
  <c r="AD12" i="40"/>
  <c r="AF11" i="40"/>
  <c r="BR19" i="41"/>
  <c r="BT19" i="41" s="1"/>
  <c r="BQ20" i="41"/>
  <c r="BS19" i="41"/>
  <c r="AE12" i="40" l="1"/>
  <c r="AG12" i="40" s="1"/>
  <c r="AD13" i="40"/>
  <c r="AF12" i="40"/>
  <c r="BR20" i="41"/>
  <c r="BT20" i="41" s="1"/>
  <c r="BQ21" i="41"/>
  <c r="BS20" i="41"/>
  <c r="AE13" i="40" l="1"/>
  <c r="AG13" i="40" s="1"/>
  <c r="AF13" i="40"/>
  <c r="AD14" i="40"/>
  <c r="BR21" i="41"/>
  <c r="BT21" i="41" s="1"/>
  <c r="BQ22" i="41"/>
  <c r="BS21" i="41"/>
  <c r="AE14" i="40" l="1"/>
  <c r="AG14" i="40" s="1"/>
  <c r="AF14" i="40"/>
  <c r="AD15" i="40"/>
  <c r="BR22" i="41"/>
  <c r="BT22" i="41" s="1"/>
  <c r="BQ23" i="41"/>
  <c r="BS22" i="41"/>
  <c r="AE15" i="40" l="1"/>
  <c r="AG15" i="40" s="1"/>
  <c r="AF15" i="40"/>
  <c r="AD16" i="40"/>
  <c r="BR23" i="41"/>
  <c r="BT23" i="41" s="1"/>
  <c r="BQ24" i="41"/>
  <c r="BS23" i="41"/>
  <c r="AE16" i="40" l="1"/>
  <c r="AG16" i="40" s="1"/>
  <c r="AF16" i="40"/>
  <c r="AD17" i="40"/>
  <c r="BR24" i="41"/>
  <c r="BT24" i="41" s="1"/>
  <c r="BQ25" i="41"/>
  <c r="BS24" i="41"/>
  <c r="AE17" i="40" l="1"/>
  <c r="AG17" i="40" s="1"/>
  <c r="AF17" i="40"/>
  <c r="AD18" i="40"/>
  <c r="BR25" i="41"/>
  <c r="BS25" i="41"/>
  <c r="BS35" i="41" s="1"/>
  <c r="BQ35" i="41"/>
  <c r="AE18" i="40" l="1"/>
  <c r="AG18" i="40" s="1"/>
  <c r="AF18" i="40"/>
  <c r="AD19" i="40"/>
  <c r="BT25" i="41"/>
  <c r="BT35" i="41" s="1"/>
  <c r="BR35" i="41"/>
  <c r="AE19" i="40" l="1"/>
  <c r="AG19" i="40" s="1"/>
  <c r="AF19" i="40"/>
  <c r="AD20" i="40"/>
  <c r="AE20" i="40" l="1"/>
  <c r="AG20" i="40" s="1"/>
  <c r="AF20" i="40"/>
  <c r="AD21" i="40"/>
  <c r="AD22" i="40" l="1"/>
  <c r="AF21" i="40"/>
  <c r="AE21" i="40"/>
  <c r="AG21" i="40" s="1"/>
  <c r="AE22" i="40" l="1"/>
  <c r="AG22" i="40" s="1"/>
  <c r="AF22" i="40"/>
  <c r="AD23" i="40"/>
  <c r="AB2" i="37" a="1"/>
  <c r="AB1" i="37" a="1"/>
  <c r="AB3" i="37" a="1"/>
  <c r="AD24" i="40" l="1"/>
  <c r="AD25" i="40" s="1"/>
  <c r="AF23" i="40"/>
  <c r="AE23" i="40"/>
  <c r="AB2" i="37"/>
  <c r="AB3" i="37"/>
  <c r="AB1" i="37"/>
  <c r="AC3" i="37"/>
  <c r="AC2" i="37"/>
  <c r="AC1" i="37"/>
  <c r="AE25" i="40" l="1"/>
  <c r="AG25" i="40" s="1"/>
  <c r="AF25" i="40"/>
  <c r="AF24" i="40"/>
  <c r="AE24" i="40"/>
  <c r="AG24" i="40" s="1"/>
  <c r="AD35" i="40"/>
  <c r="AG23" i="40"/>
  <c r="AD1" i="37"/>
  <c r="AD3" i="37"/>
  <c r="AF3" i="37" s="1"/>
  <c r="AD2" i="37"/>
  <c r="AF35" i="40" l="1"/>
  <c r="AE35" i="40"/>
  <c r="AG35" i="40"/>
  <c r="AF1" i="37"/>
  <c r="AF2" i="37"/>
  <c r="AE3" i="37"/>
  <c r="AE2" i="37"/>
  <c r="AB13" i="37" a="1"/>
  <c r="AB8" i="37" a="1"/>
  <c r="AE1" i="37"/>
  <c r="AB15" i="37" a="1"/>
  <c r="AB5" i="37" a="1"/>
  <c r="AB10" i="37" a="1"/>
  <c r="AB11" i="37" a="1"/>
  <c r="AB6" i="37" a="1"/>
  <c r="AB9" i="37" a="1"/>
  <c r="AB17" i="37" a="1"/>
  <c r="AB12" i="37" a="1"/>
  <c r="AB7" i="37" a="1"/>
  <c r="AB14" i="37" a="1"/>
  <c r="AB4" i="37" a="1"/>
  <c r="AB16" i="37" a="1"/>
  <c r="AB15" i="37" l="1"/>
  <c r="AB12" i="37"/>
  <c r="AB7" i="37"/>
  <c r="AB16" i="37"/>
  <c r="AB13" i="37"/>
  <c r="AB11" i="37"/>
  <c r="AB4" i="37"/>
  <c r="AB8" i="37"/>
  <c r="AB10" i="37"/>
  <c r="AB9" i="37"/>
  <c r="AB17" i="37"/>
  <c r="AB14" i="37"/>
  <c r="AB5" i="37"/>
  <c r="AB6" i="37"/>
  <c r="AC8" i="37"/>
  <c r="AC16" i="37"/>
  <c r="AC15" i="37"/>
  <c r="AC7" i="37"/>
  <c r="AC4" i="37"/>
  <c r="AC11" i="37"/>
  <c r="AC12" i="37"/>
  <c r="AC5" i="37"/>
  <c r="AC10" i="37"/>
  <c r="AC13" i="37"/>
  <c r="AC9" i="37"/>
  <c r="AC14" i="37"/>
  <c r="AC6" i="37"/>
  <c r="AC17" i="37"/>
  <c r="AD15" i="37" l="1"/>
  <c r="AD7" i="37"/>
  <c r="AD6" i="37"/>
  <c r="AD12" i="37"/>
  <c r="AD8" i="37"/>
  <c r="AD5" i="37"/>
  <c r="AD14" i="37"/>
  <c r="AD17" i="37"/>
  <c r="AD9" i="37"/>
  <c r="AD10" i="37"/>
  <c r="AD4" i="37"/>
  <c r="AD11" i="37"/>
  <c r="AD13" i="37"/>
  <c r="AD16" i="37"/>
  <c r="AE16" i="37" l="1"/>
  <c r="AE15" i="37"/>
  <c r="AF4" i="37"/>
  <c r="AE9" i="37"/>
  <c r="AF9" i="37"/>
  <c r="AF7" i="37"/>
  <c r="AE10" i="37"/>
  <c r="AE14" i="37"/>
  <c r="AF6" i="37"/>
  <c r="AE13" i="37"/>
  <c r="AE11" i="37"/>
  <c r="AE17" i="37"/>
  <c r="AF5" i="37"/>
  <c r="AE8" i="37"/>
  <c r="AE12" i="37"/>
  <c r="AE4" i="37"/>
  <c r="AF13" i="37"/>
  <c r="AF14" i="37"/>
  <c r="AE5" i="37"/>
  <c r="AF16" i="37"/>
  <c r="AF8" i="37"/>
  <c r="AF17" i="37"/>
  <c r="AE7" i="37"/>
  <c r="AF15" i="37"/>
  <c r="AE6" i="37"/>
  <c r="AF12" i="37"/>
  <c r="AF11" i="37"/>
  <c r="AF10" i="37"/>
  <c r="C14" i="37" l="1"/>
  <c r="B34" i="45"/>
  <c r="C34" i="45"/>
  <c r="E14" i="37"/>
  <c r="E17" i="37" s="1"/>
  <c r="A23" i="37" l="1"/>
  <c r="A11" i="3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サラダグループ</author>
  </authors>
  <commentList>
    <comment ref="A1" authorId="0" shapeId="0" xr:uid="{00000000-0006-0000-0000-000001000000}">
      <text>
        <r>
          <rPr>
            <sz val="10"/>
            <color indexed="81"/>
            <rFont val="ＭＳ Ｐゴシック"/>
            <family val="3"/>
            <charset val="128"/>
          </rPr>
          <t>月次を入力！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サラダグループ</author>
  </authors>
  <commentList>
    <comment ref="H2" authorId="0" shapeId="0" xr:uid="{00000000-0006-0000-0700-000001000000}">
      <text>
        <r>
          <rPr>
            <b/>
            <sz val="11"/>
            <color indexed="81"/>
            <rFont val="ＭＳ Ｐゴシック"/>
            <family val="3"/>
            <charset val="128"/>
          </rPr>
          <t>事業所名を選択！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サラダグループ</author>
  </authors>
  <commentList>
    <comment ref="H2" authorId="0" shapeId="0" xr:uid="{00000000-0006-0000-0800-000001000000}">
      <text>
        <r>
          <rPr>
            <b/>
            <sz val="11"/>
            <color indexed="81"/>
            <rFont val="ＭＳ Ｐゴシック"/>
            <family val="3"/>
            <charset val="128"/>
          </rPr>
          <t>事業所名を選択！</t>
        </r>
      </text>
    </comment>
  </commentList>
</comments>
</file>

<file path=xl/sharedStrings.xml><?xml version="1.0" encoding="utf-8"?>
<sst xmlns="http://schemas.openxmlformats.org/spreadsheetml/2006/main" count="515" uniqueCount="210">
  <si>
    <t>金額</t>
    <rPh sb="0" eb="2">
      <t>キンガク</t>
    </rPh>
    <phoneticPr fontId="1"/>
  </si>
  <si>
    <t>B型JOPP</t>
  </si>
  <si>
    <t>ジョップ上五島</t>
  </si>
  <si>
    <t>かっとっぽの家</t>
  </si>
  <si>
    <t>日中一時支援</t>
  </si>
  <si>
    <t>請求書</t>
    <rPh sb="0" eb="3">
      <t>セイキュウショ</t>
    </rPh>
    <phoneticPr fontId="5"/>
  </si>
  <si>
    <t>下記の通りご請求申し上げます</t>
    <phoneticPr fontId="10"/>
  </si>
  <si>
    <t>特定非営利活動法人　あたたかい心</t>
  </si>
  <si>
    <t>No</t>
    <phoneticPr fontId="10"/>
  </si>
  <si>
    <t>内容</t>
    <rPh sb="0" eb="2">
      <t>ナイヨウ</t>
    </rPh>
    <phoneticPr fontId="10"/>
  </si>
  <si>
    <t>金額</t>
    <rPh sb="0" eb="2">
      <t>キンガク</t>
    </rPh>
    <phoneticPr fontId="10"/>
  </si>
  <si>
    <t>合計</t>
    <rPh sb="0" eb="2">
      <t>ゴウケイ</t>
    </rPh>
    <phoneticPr fontId="10"/>
  </si>
  <si>
    <t>領収書</t>
    <rPh sb="0" eb="3">
      <t>リョウシュウショ</t>
    </rPh>
    <phoneticPr fontId="5"/>
  </si>
  <si>
    <t>上記の金額正に受領いたしました</t>
    <rPh sb="0" eb="2">
      <t>ジョウキ</t>
    </rPh>
    <rPh sb="3" eb="5">
      <t>キンガク</t>
    </rPh>
    <rPh sb="5" eb="6">
      <t>タダ</t>
    </rPh>
    <rPh sb="7" eb="9">
      <t>ジュリョウ</t>
    </rPh>
    <phoneticPr fontId="10"/>
  </si>
  <si>
    <t>ココロキッチン</t>
    <phoneticPr fontId="1"/>
  </si>
  <si>
    <t>〒857-4211 長崎県南松浦郡新上五島町有川郷669-9</t>
  </si>
  <si>
    <t>TEL : 0959-42-5322/FAX : 0959-42-5323</t>
  </si>
  <si>
    <t>就労継続支援Ａ型　Ａ型ＪＯＰＰ（ジョップ）</t>
  </si>
  <si>
    <t>就労継続支援Ｂ型　Ｂ型ＪＯＰＰ（ジョップ）</t>
    <rPh sb="0" eb="2">
      <t>シュウロウ</t>
    </rPh>
    <rPh sb="2" eb="4">
      <t>ケイゾク</t>
    </rPh>
    <rPh sb="4" eb="6">
      <t>シエン</t>
    </rPh>
    <rPh sb="7" eb="8">
      <t>ガタ</t>
    </rPh>
    <rPh sb="10" eb="11">
      <t>ガタ</t>
    </rPh>
    <phoneticPr fontId="1"/>
  </si>
  <si>
    <t>就労移行支援　ジョップ（ＪＯＰＰ）上五島</t>
    <rPh sb="0" eb="2">
      <t>シュウロウ</t>
    </rPh>
    <rPh sb="2" eb="4">
      <t>イコウ</t>
    </rPh>
    <rPh sb="4" eb="6">
      <t>シエン</t>
    </rPh>
    <rPh sb="17" eb="20">
      <t>カミゴトウ</t>
    </rPh>
    <phoneticPr fontId="1"/>
  </si>
  <si>
    <t>共同生活援助　Ｇ・Ｈかっとっぽの家</t>
    <rPh sb="0" eb="6">
      <t>キョウドウセイカツエンジョ</t>
    </rPh>
    <rPh sb="16" eb="17">
      <t>イエ</t>
    </rPh>
    <phoneticPr fontId="1"/>
  </si>
  <si>
    <t>合算１</t>
    <rPh sb="0" eb="2">
      <t>ガッサン</t>
    </rPh>
    <phoneticPr fontId="1"/>
  </si>
  <si>
    <t>合算２</t>
    <rPh sb="0" eb="2">
      <t>ガッサン</t>
    </rPh>
    <phoneticPr fontId="1"/>
  </si>
  <si>
    <t>売上合計</t>
    <rPh sb="0" eb="2">
      <t>ウリアゲ</t>
    </rPh>
    <rPh sb="2" eb="4">
      <t>ゴウケイ</t>
    </rPh>
    <phoneticPr fontId="1"/>
  </si>
  <si>
    <t>回収合計</t>
    <rPh sb="0" eb="2">
      <t>カイシュウ</t>
    </rPh>
    <rPh sb="2" eb="4">
      <t>ゴウケイ</t>
    </rPh>
    <phoneticPr fontId="1"/>
  </si>
  <si>
    <t>800円弁当</t>
    <rPh sb="3" eb="4">
      <t>エン</t>
    </rPh>
    <rPh sb="4" eb="6">
      <t>ベントウ</t>
    </rPh>
    <phoneticPr fontId="1"/>
  </si>
  <si>
    <t>大盛</t>
    <rPh sb="0" eb="2">
      <t>オオモリ</t>
    </rPh>
    <phoneticPr fontId="1"/>
  </si>
  <si>
    <t>お客様　夜</t>
    <rPh sb="1" eb="3">
      <t>キャクサマ</t>
    </rPh>
    <rPh sb="4" eb="5">
      <t>ヨル</t>
    </rPh>
    <phoneticPr fontId="1"/>
  </si>
  <si>
    <t>お客様　昼</t>
    <rPh sb="1" eb="3">
      <t>キャクサマ</t>
    </rPh>
    <rPh sb="4" eb="5">
      <t>ヒル</t>
    </rPh>
    <phoneticPr fontId="1"/>
  </si>
  <si>
    <t>職員</t>
    <rPh sb="0" eb="2">
      <t>ショクイン</t>
    </rPh>
    <phoneticPr fontId="1"/>
  </si>
  <si>
    <t>利用者</t>
    <rPh sb="0" eb="3">
      <t>リヨウシャ</t>
    </rPh>
    <phoneticPr fontId="1"/>
  </si>
  <si>
    <t>小計</t>
    <rPh sb="0" eb="2">
      <t>ショウケイ</t>
    </rPh>
    <phoneticPr fontId="1"/>
  </si>
  <si>
    <t>価格</t>
    <rPh sb="0" eb="2">
      <t>カカク</t>
    </rPh>
    <phoneticPr fontId="1"/>
  </si>
  <si>
    <t>注文数</t>
    <rPh sb="0" eb="3">
      <t>チュウモンスウ</t>
    </rPh>
    <phoneticPr fontId="1"/>
  </si>
  <si>
    <t>合計金額</t>
    <rPh sb="0" eb="2">
      <t>ゴウケイ</t>
    </rPh>
    <rPh sb="2" eb="4">
      <t>キンガク</t>
    </rPh>
    <phoneticPr fontId="1"/>
  </si>
  <si>
    <t>売上金額</t>
    <rPh sb="0" eb="2">
      <t>ウリアゲ</t>
    </rPh>
    <rPh sb="2" eb="4">
      <t>キンガク</t>
    </rPh>
    <phoneticPr fontId="1"/>
  </si>
  <si>
    <t>回収金額</t>
    <rPh sb="0" eb="2">
      <t>カイシュウ</t>
    </rPh>
    <rPh sb="2" eb="4">
      <t>キンガク</t>
    </rPh>
    <phoneticPr fontId="1"/>
  </si>
  <si>
    <t>800円弁当　合計</t>
    <rPh sb="3" eb="4">
      <t>エン</t>
    </rPh>
    <rPh sb="4" eb="6">
      <t>ベントウ</t>
    </rPh>
    <rPh sb="7" eb="9">
      <t>ゴウケイ</t>
    </rPh>
    <phoneticPr fontId="1"/>
  </si>
  <si>
    <t>夜</t>
    <rPh sb="0" eb="1">
      <t>ヨル</t>
    </rPh>
    <phoneticPr fontId="1"/>
  </si>
  <si>
    <t>昼</t>
    <rPh sb="0" eb="1">
      <t>ヒル</t>
    </rPh>
    <phoneticPr fontId="1"/>
  </si>
  <si>
    <t>800円
弁当</t>
    <rPh sb="3" eb="4">
      <t>エン</t>
    </rPh>
    <rPh sb="5" eb="7">
      <t>ベントウ</t>
    </rPh>
    <phoneticPr fontId="1"/>
  </si>
  <si>
    <t>大盛　合計</t>
    <rPh sb="0" eb="2">
      <t>オオモリ</t>
    </rPh>
    <rPh sb="3" eb="5">
      <t>ゴウケイ</t>
    </rPh>
    <phoneticPr fontId="1"/>
  </si>
  <si>
    <t>上記に含めない合計</t>
    <rPh sb="0" eb="2">
      <t>ジョウキ</t>
    </rPh>
    <rPh sb="3" eb="4">
      <t>フク</t>
    </rPh>
    <rPh sb="7" eb="9">
      <t>ゴウケイ</t>
    </rPh>
    <phoneticPr fontId="1"/>
  </si>
  <si>
    <t>総合計</t>
    <rPh sb="0" eb="1">
      <t>ソウ</t>
    </rPh>
    <rPh sb="1" eb="3">
      <t>ゴウケイ</t>
    </rPh>
    <phoneticPr fontId="1"/>
  </si>
  <si>
    <t>合計</t>
    <rPh sb="0" eb="2">
      <t>ゴウケイ</t>
    </rPh>
    <phoneticPr fontId="1"/>
  </si>
  <si>
    <t>食事注文合計</t>
    <rPh sb="0" eb="2">
      <t>ショクジ</t>
    </rPh>
    <rPh sb="2" eb="4">
      <t>チュウモン</t>
    </rPh>
    <rPh sb="4" eb="6">
      <t>ゴウケイ</t>
    </rPh>
    <phoneticPr fontId="1"/>
  </si>
  <si>
    <t>廃棄</t>
    <rPh sb="0" eb="2">
      <t>ハイキ</t>
    </rPh>
    <phoneticPr fontId="1"/>
  </si>
  <si>
    <t>夜　800円弁当数</t>
    <rPh sb="0" eb="1">
      <t>ヨル</t>
    </rPh>
    <rPh sb="5" eb="6">
      <t>エン</t>
    </rPh>
    <rPh sb="6" eb="8">
      <t>ベントウ</t>
    </rPh>
    <rPh sb="8" eb="9">
      <t>スウ</t>
    </rPh>
    <phoneticPr fontId="1"/>
  </si>
  <si>
    <t>夜　大盛数</t>
    <rPh sb="0" eb="1">
      <t>ヨル</t>
    </rPh>
    <rPh sb="2" eb="4">
      <t>オオモリ</t>
    </rPh>
    <rPh sb="4" eb="5">
      <t>スウ</t>
    </rPh>
    <phoneticPr fontId="1"/>
  </si>
  <si>
    <t>夜　注文合計</t>
    <rPh sb="0" eb="1">
      <t>ヨル</t>
    </rPh>
    <rPh sb="2" eb="4">
      <t>チュウモン</t>
    </rPh>
    <rPh sb="4" eb="6">
      <t>ゴウケイ</t>
    </rPh>
    <phoneticPr fontId="1"/>
  </si>
  <si>
    <t>お客様</t>
    <rPh sb="1" eb="3">
      <t>キャクサマ</t>
    </rPh>
    <phoneticPr fontId="1"/>
  </si>
  <si>
    <t>No</t>
    <phoneticPr fontId="1"/>
  </si>
  <si>
    <t>合計</t>
    <phoneticPr fontId="1"/>
  </si>
  <si>
    <t>　★お客様用★　夜</t>
    <rPh sb="8" eb="9">
      <t>ヨル</t>
    </rPh>
    <phoneticPr fontId="1"/>
  </si>
  <si>
    <t>昼　800円弁当数</t>
    <rPh sb="0" eb="1">
      <t>ヒル</t>
    </rPh>
    <rPh sb="5" eb="6">
      <t>エン</t>
    </rPh>
    <rPh sb="6" eb="8">
      <t>ベントウ</t>
    </rPh>
    <rPh sb="8" eb="9">
      <t>スウ</t>
    </rPh>
    <phoneticPr fontId="1"/>
  </si>
  <si>
    <t>昼　大盛数</t>
    <rPh sb="2" eb="4">
      <t>オオモリ</t>
    </rPh>
    <rPh sb="4" eb="5">
      <t>スウ</t>
    </rPh>
    <phoneticPr fontId="1"/>
  </si>
  <si>
    <t>昼　注文合計</t>
    <rPh sb="0" eb="1">
      <t>ヒル</t>
    </rPh>
    <rPh sb="2" eb="4">
      <t>チュウモン</t>
    </rPh>
    <rPh sb="4" eb="6">
      <t>ゴウケイ</t>
    </rPh>
    <phoneticPr fontId="1"/>
  </si>
  <si>
    <t>　★お客様用★　昼</t>
    <phoneticPr fontId="1"/>
  </si>
  <si>
    <t>計</t>
    <rPh sb="0" eb="1">
      <t>ケイ</t>
    </rPh>
    <phoneticPr fontId="1"/>
  </si>
  <si>
    <t>平尾順子</t>
  </si>
  <si>
    <t>川邉啓太</t>
  </si>
  <si>
    <t>田中眞美</t>
  </si>
  <si>
    <t>平瀬留美子</t>
  </si>
  <si>
    <t>山口則子</t>
  </si>
  <si>
    <t>江口武志</t>
  </si>
  <si>
    <t>住屋朗生</t>
  </si>
  <si>
    <t>清水厚行</t>
  </si>
  <si>
    <t>道上まゆみ</t>
  </si>
  <si>
    <t>山口智恵美</t>
  </si>
  <si>
    <t>佐々田照子</t>
  </si>
  <si>
    <t>丸山修藏</t>
  </si>
  <si>
    <t>中野翔悟</t>
  </si>
  <si>
    <t>住屋ヨシ子</t>
  </si>
  <si>
    <t>酒向秀和</t>
  </si>
  <si>
    <t>川﨑和代</t>
  </si>
  <si>
    <t>原太介</t>
  </si>
  <si>
    <t>飯田朗仁</t>
  </si>
  <si>
    <t>堀川紀代乃</t>
  </si>
  <si>
    <t>岡元はづき</t>
  </si>
  <si>
    <t>濱野南美</t>
  </si>
  <si>
    <t>江川尚</t>
  </si>
  <si>
    <t>二股繁雄</t>
  </si>
  <si>
    <t>二股真弓</t>
  </si>
  <si>
    <t>竹谷由美</t>
  </si>
  <si>
    <t>山村寿恵美</t>
  </si>
  <si>
    <t>戸塚弘一</t>
  </si>
  <si>
    <t>木下利美</t>
  </si>
  <si>
    <t>坂本かおり</t>
  </si>
  <si>
    <t>A型JOPP</t>
  </si>
  <si>
    <t>職員名</t>
    <rPh sb="0" eb="2">
      <t>ショクイン</t>
    </rPh>
    <rPh sb="2" eb="3">
      <t>メイ</t>
    </rPh>
    <phoneticPr fontId="1"/>
  </si>
  <si>
    <t>事</t>
    <rPh sb="0" eb="1">
      <t>コト</t>
    </rPh>
    <phoneticPr fontId="1"/>
  </si>
  <si>
    <t>職員用</t>
    <rPh sb="0" eb="3">
      <t>ショクインヨウ</t>
    </rPh>
    <phoneticPr fontId="1"/>
  </si>
  <si>
    <t>ココロキッチン　注文表　　　　　　　　　★職員用★</t>
    <rPh sb="21" eb="23">
      <t>ショクイン</t>
    </rPh>
    <phoneticPr fontId="1"/>
  </si>
  <si>
    <t>元山歩</t>
  </si>
  <si>
    <t>片山聖心</t>
  </si>
  <si>
    <t>真浦</t>
  </si>
  <si>
    <t>道越昌恵</t>
  </si>
  <si>
    <t>大水凌</t>
  </si>
  <si>
    <t>牛島裕貴</t>
  </si>
  <si>
    <t>天倉敏</t>
  </si>
  <si>
    <t>近藤優奈</t>
  </si>
  <si>
    <t>明松真也</t>
  </si>
  <si>
    <t>松本諒</t>
  </si>
  <si>
    <t>堤広信</t>
  </si>
  <si>
    <t>柏美香</t>
  </si>
  <si>
    <t>来月に繰越売掛金</t>
    <rPh sb="0" eb="2">
      <t>ライゲツ</t>
    </rPh>
    <rPh sb="3" eb="4">
      <t>ク</t>
    </rPh>
    <rPh sb="4" eb="5">
      <t>コ</t>
    </rPh>
    <rPh sb="5" eb="8">
      <t>ウリカケキン</t>
    </rPh>
    <phoneticPr fontId="1"/>
  </si>
  <si>
    <t>橋本広行</t>
  </si>
  <si>
    <t>野道愛</t>
  </si>
  <si>
    <t>立木亮佑</t>
  </si>
  <si>
    <t>竹林政好</t>
  </si>
  <si>
    <t>濱野義徳</t>
  </si>
  <si>
    <t>下谷光洋</t>
  </si>
  <si>
    <t>川崎晃輔</t>
  </si>
  <si>
    <t>松岡駿輔</t>
  </si>
  <si>
    <t>浦田澄子</t>
  </si>
  <si>
    <t>切江昭広</t>
  </si>
  <si>
    <t>後藤一</t>
  </si>
  <si>
    <t>浦霧子</t>
  </si>
  <si>
    <t>川上亜希</t>
  </si>
  <si>
    <t>堤洋華</t>
  </si>
  <si>
    <t>鍋島史子</t>
  </si>
  <si>
    <t>下谷道也</t>
  </si>
  <si>
    <t>井川久代</t>
  </si>
  <si>
    <t>下谷司</t>
  </si>
  <si>
    <t>堤和代</t>
  </si>
  <si>
    <t>大谷義和</t>
  </si>
  <si>
    <t>松田よし枝</t>
  </si>
  <si>
    <t>二股哲朗</t>
  </si>
  <si>
    <t>堤光智</t>
  </si>
  <si>
    <t>吉屋清文</t>
  </si>
  <si>
    <t>江村敏春</t>
  </si>
  <si>
    <t>大水忠美</t>
  </si>
  <si>
    <t>射場鶴子</t>
  </si>
  <si>
    <t>稲田都喜子</t>
  </si>
  <si>
    <t>山下晃司</t>
  </si>
  <si>
    <t>堤彩乃</t>
  </si>
  <si>
    <t>個数</t>
    <rPh sb="0" eb="2">
      <t>コスウ</t>
    </rPh>
    <phoneticPr fontId="1"/>
  </si>
  <si>
    <t>商品券額</t>
    <rPh sb="0" eb="3">
      <t>ショウヒンケン</t>
    </rPh>
    <rPh sb="3" eb="4">
      <t>ガク</t>
    </rPh>
    <phoneticPr fontId="1"/>
  </si>
  <si>
    <t>前受金</t>
    <rPh sb="0" eb="1">
      <t>マエ</t>
    </rPh>
    <rPh sb="1" eb="2">
      <t>ウ</t>
    </rPh>
    <phoneticPr fontId="1"/>
  </si>
  <si>
    <t>売掛金</t>
    <rPh sb="0" eb="2">
      <t>ウリカケ</t>
    </rPh>
    <rPh sb="2" eb="3">
      <t>キン</t>
    </rPh>
    <phoneticPr fontId="1"/>
  </si>
  <si>
    <t>現金</t>
    <rPh sb="0" eb="2">
      <t>ゲンキン</t>
    </rPh>
    <phoneticPr fontId="1"/>
  </si>
  <si>
    <t>利用者名</t>
    <rPh sb="0" eb="2">
      <t>リヨウ</t>
    </rPh>
    <rPh sb="2" eb="3">
      <t>シャ</t>
    </rPh>
    <rPh sb="3" eb="4">
      <t>メイ</t>
    </rPh>
    <phoneticPr fontId="1"/>
  </si>
  <si>
    <t>利用者（夜）</t>
    <rPh sb="0" eb="3">
      <t>リヨウシャ</t>
    </rPh>
    <rPh sb="4" eb="5">
      <t>ヨル</t>
    </rPh>
    <phoneticPr fontId="1"/>
  </si>
  <si>
    <t>利用者（昼）</t>
    <rPh sb="0" eb="3">
      <t>リヨウシャ</t>
    </rPh>
    <rPh sb="4" eb="5">
      <t>ヒル</t>
    </rPh>
    <phoneticPr fontId="1"/>
  </si>
  <si>
    <t>職員（福利厚生費）</t>
    <rPh sb="0" eb="2">
      <t>ショクイン</t>
    </rPh>
    <rPh sb="3" eb="5">
      <t>フクリ</t>
    </rPh>
    <rPh sb="5" eb="7">
      <t>コウセイ</t>
    </rPh>
    <rPh sb="7" eb="8">
      <t>ヒ</t>
    </rPh>
    <phoneticPr fontId="1"/>
  </si>
  <si>
    <t>前月の繰越売掛金</t>
    <rPh sb="0" eb="2">
      <t>ゼンゲツ</t>
    </rPh>
    <rPh sb="3" eb="4">
      <t>ク</t>
    </rPh>
    <rPh sb="4" eb="5">
      <t>コ</t>
    </rPh>
    <rPh sb="5" eb="8">
      <t>ウリカケキン</t>
    </rPh>
    <phoneticPr fontId="1"/>
  </si>
  <si>
    <t>利用者用</t>
    <rPh sb="0" eb="4">
      <t>リヨウシャヨウ</t>
    </rPh>
    <phoneticPr fontId="1"/>
  </si>
  <si>
    <t>自動計算</t>
    <rPh sb="0" eb="2">
      <t>ジドウ</t>
    </rPh>
    <rPh sb="2" eb="4">
      <t>ケイサン</t>
    </rPh>
    <phoneticPr fontId="1"/>
  </si>
  <si>
    <t>回収するお金</t>
    <phoneticPr fontId="1"/>
  </si>
  <si>
    <t>売掛金を回収した金額</t>
    <rPh sb="0" eb="3">
      <t>ウリカケキン</t>
    </rPh>
    <rPh sb="4" eb="6">
      <t>カイシュウ</t>
    </rPh>
    <rPh sb="8" eb="10">
      <t>キンガク</t>
    </rPh>
    <phoneticPr fontId="1"/>
  </si>
  <si>
    <t>毎日の前受金額を入力</t>
    <rPh sb="0" eb="2">
      <t>マイニチ</t>
    </rPh>
    <rPh sb="3" eb="5">
      <t>マエウケ</t>
    </rPh>
    <rPh sb="5" eb="7">
      <t>キンガク</t>
    </rPh>
    <rPh sb="8" eb="10">
      <t>ニュウリョク</t>
    </rPh>
    <phoneticPr fontId="1"/>
  </si>
  <si>
    <t>毎日の売上金額を入力</t>
    <rPh sb="0" eb="2">
      <t>マイニチ</t>
    </rPh>
    <rPh sb="3" eb="5">
      <t>ウリアゲ</t>
    </rPh>
    <rPh sb="5" eb="7">
      <t>キンガク</t>
    </rPh>
    <rPh sb="8" eb="10">
      <t>ニュウリョク</t>
    </rPh>
    <phoneticPr fontId="1"/>
  </si>
  <si>
    <t>日付</t>
    <rPh sb="0" eb="2">
      <t>ヒヅケ</t>
    </rPh>
    <phoneticPr fontId="1"/>
  </si>
  <si>
    <t>印刷手書き用にする？</t>
    <rPh sb="0" eb="2">
      <t>インサツ</t>
    </rPh>
    <rPh sb="2" eb="4">
      <t>テガ</t>
    </rPh>
    <rPh sb="5" eb="6">
      <t>ヨウ</t>
    </rPh>
    <phoneticPr fontId="1"/>
  </si>
  <si>
    <t>ココロキッチン　注文表　　　　　　　　　★利用者用★</t>
    <phoneticPr fontId="1"/>
  </si>
  <si>
    <t>野上絵里奈</t>
    <rPh sb="0" eb="2">
      <t>ノガミ</t>
    </rPh>
    <rPh sb="2" eb="5">
      <t>エリナ</t>
    </rPh>
    <phoneticPr fontId="1"/>
  </si>
  <si>
    <t>市田さやか</t>
    <rPh sb="0" eb="2">
      <t>イチダ</t>
    </rPh>
    <phoneticPr fontId="1"/>
  </si>
  <si>
    <t>　★お客様用★　昼　　　基本は５００円！</t>
    <rPh sb="12" eb="14">
      <t>キホン</t>
    </rPh>
    <rPh sb="18" eb="19">
      <t>エン</t>
    </rPh>
    <phoneticPr fontId="1"/>
  </si>
  <si>
    <t>　★お客様用★　夜　　　基本は５００円！</t>
    <rPh sb="8" eb="9">
      <t>ヨル</t>
    </rPh>
    <phoneticPr fontId="1"/>
  </si>
  <si>
    <t>お弁当</t>
    <rPh sb="1" eb="3">
      <t>ベントウ</t>
    </rPh>
    <phoneticPr fontId="1"/>
  </si>
  <si>
    <t>事業所!</t>
    <rPh sb="0" eb="3">
      <t>ジギョウショ</t>
    </rPh>
    <phoneticPr fontId="1"/>
  </si>
  <si>
    <t>事業所</t>
    <rPh sb="0" eb="3">
      <t>ジギョウショ</t>
    </rPh>
    <phoneticPr fontId="1"/>
  </si>
  <si>
    <t>Ａ型JOPP</t>
    <phoneticPr fontId="1"/>
  </si>
  <si>
    <t>就労継続支援Ａ型　Ａ型ＪＯＰＰ（ジョップ）</t>
    <rPh sb="0" eb="2">
      <t>シュウロウ</t>
    </rPh>
    <rPh sb="2" eb="4">
      <t>ケイゾク</t>
    </rPh>
    <rPh sb="4" eb="6">
      <t>シエン</t>
    </rPh>
    <rPh sb="7" eb="8">
      <t>ガタ</t>
    </rPh>
    <rPh sb="10" eb="11">
      <t>ガタ</t>
    </rPh>
    <phoneticPr fontId="1"/>
  </si>
  <si>
    <t>事業所名省略</t>
    <rPh sb="0" eb="4">
      <t>ジギョウショメイ</t>
    </rPh>
    <rPh sb="4" eb="6">
      <t>ショウリャク</t>
    </rPh>
    <phoneticPr fontId="1"/>
  </si>
  <si>
    <t>正式名称</t>
    <rPh sb="0" eb="4">
      <t>セイシキメイショウ</t>
    </rPh>
    <phoneticPr fontId="1"/>
  </si>
  <si>
    <t>日中一時支援</t>
    <rPh sb="0" eb="6">
      <t>ニッチュウイチジシエン</t>
    </rPh>
    <phoneticPr fontId="1"/>
  </si>
  <si>
    <t>小計</t>
    <rPh sb="0" eb="2">
      <t>ショウケイ</t>
    </rPh>
    <phoneticPr fontId="1"/>
  </si>
  <si>
    <t>請　　求　　書</t>
    <rPh sb="0" eb="1">
      <t>ショウ</t>
    </rPh>
    <rPh sb="3" eb="4">
      <t>モトム</t>
    </rPh>
    <rPh sb="6" eb="7">
      <t>ショ</t>
    </rPh>
    <phoneticPr fontId="1"/>
  </si>
  <si>
    <t>にこにこマート　　　様</t>
    <rPh sb="10" eb="11">
      <t>サマ</t>
    </rPh>
    <phoneticPr fontId="1"/>
  </si>
  <si>
    <t>下記の通りご請求申し上げます</t>
    <phoneticPr fontId="10"/>
  </si>
  <si>
    <t>日付</t>
    <rPh sb="0" eb="2">
      <t>ヒヅケ</t>
    </rPh>
    <phoneticPr fontId="10"/>
  </si>
  <si>
    <t>商品名</t>
    <rPh sb="0" eb="3">
      <t>ショウヒンメイ</t>
    </rPh>
    <phoneticPr fontId="1"/>
  </si>
  <si>
    <t>単価</t>
    <rPh sb="0" eb="2">
      <t>タンカ</t>
    </rPh>
    <phoneticPr fontId="1"/>
  </si>
  <si>
    <t>備考</t>
    <rPh sb="0" eb="2">
      <t>ビコウ</t>
    </rPh>
    <phoneticPr fontId="1"/>
  </si>
  <si>
    <t>振込先：ゆうちょ銀行　店名：七六八　店番：７６８</t>
    <phoneticPr fontId="1"/>
  </si>
  <si>
    <t>　預金種目：普通　口座番号：３０５４６４８</t>
    <rPh sb="1" eb="3">
      <t>ヨキン</t>
    </rPh>
    <rPh sb="3" eb="5">
      <t>シュモク</t>
    </rPh>
    <rPh sb="6" eb="8">
      <t>フツウ</t>
    </rPh>
    <rPh sb="9" eb="11">
      <t>コウザ</t>
    </rPh>
    <rPh sb="11" eb="13">
      <t>バンゴウ</t>
    </rPh>
    <phoneticPr fontId="1"/>
  </si>
  <si>
    <t>ココロキッチン（Ａ型ＪＯＰＰ）　　食事提供のまとめ</t>
    <rPh sb="9" eb="10">
      <t>ガタ</t>
    </rPh>
    <rPh sb="17" eb="19">
      <t>ショクジ</t>
    </rPh>
    <rPh sb="19" eb="21">
      <t>テイキョウ</t>
    </rPh>
    <phoneticPr fontId="5"/>
  </si>
  <si>
    <t>利用者</t>
    <rPh sb="0" eb="3">
      <t>リヨウシャ</t>
    </rPh>
    <phoneticPr fontId="5"/>
  </si>
  <si>
    <t>職員</t>
    <rPh sb="0" eb="2">
      <t>ショクイン</t>
    </rPh>
    <phoneticPr fontId="5"/>
  </si>
  <si>
    <t>売上</t>
    <rPh sb="0" eb="2">
      <t>ウリアゲ</t>
    </rPh>
    <phoneticPr fontId="1"/>
  </si>
  <si>
    <t>内訳</t>
    <rPh sb="0" eb="2">
      <t>ウチワケ</t>
    </rPh>
    <phoneticPr fontId="1"/>
  </si>
  <si>
    <t>売計</t>
    <rPh sb="0" eb="1">
      <t>バイ</t>
    </rPh>
    <rPh sb="1" eb="2">
      <t>ケイ</t>
    </rPh>
    <phoneticPr fontId="1"/>
  </si>
  <si>
    <t>自己負担</t>
    <rPh sb="0" eb="4">
      <t>ジコフタン</t>
    </rPh>
    <phoneticPr fontId="5"/>
  </si>
  <si>
    <t>加算</t>
    <rPh sb="0" eb="2">
      <t>カサン</t>
    </rPh>
    <phoneticPr fontId="5"/>
  </si>
  <si>
    <t>福利厚生</t>
    <rPh sb="0" eb="4">
      <t>フクリコウセイ</t>
    </rPh>
    <phoneticPr fontId="5"/>
  </si>
  <si>
    <t>合計</t>
    <rPh sb="0" eb="2">
      <t>ゴウケイ</t>
    </rPh>
    <phoneticPr fontId="5"/>
  </si>
  <si>
    <t>その他</t>
    <rPh sb="2" eb="3">
      <t>タ</t>
    </rPh>
    <phoneticPr fontId="1"/>
  </si>
  <si>
    <t>かっとっぽの家
月～金
夕食提供委託料</t>
    <phoneticPr fontId="1"/>
  </si>
  <si>
    <t>お客様</t>
    <phoneticPr fontId="1"/>
  </si>
  <si>
    <t>事業所
お客様</t>
    <rPh sb="0" eb="3">
      <t>ジギョウショ</t>
    </rPh>
    <rPh sb="5" eb="7">
      <t>キャクサマ</t>
    </rPh>
    <phoneticPr fontId="5"/>
  </si>
  <si>
    <t>日付</t>
    <rPh sb="0" eb="2">
      <t>ヒヅケ</t>
    </rPh>
    <phoneticPr fontId="5"/>
  </si>
  <si>
    <t>備考</t>
    <phoneticPr fontId="5"/>
  </si>
  <si>
    <t>利用者
※請求対象</t>
    <rPh sb="0" eb="3">
      <t>リヨウシャ</t>
    </rPh>
    <rPh sb="5" eb="9">
      <t>セイキュウタイショウ</t>
    </rPh>
    <phoneticPr fontId="5"/>
  </si>
  <si>
    <t>店内</t>
    <rPh sb="0" eb="2">
      <t>テンナイ</t>
    </rPh>
    <phoneticPr fontId="1"/>
  </si>
  <si>
    <t>弁当</t>
    <rPh sb="0" eb="2">
      <t>ベントウ</t>
    </rPh>
    <phoneticPr fontId="1"/>
  </si>
  <si>
    <t>弁当のみ</t>
    <rPh sb="0" eb="2">
      <t>ベントウ</t>
    </rPh>
    <phoneticPr fontId="1"/>
  </si>
  <si>
    <t>管理者　住屋　朗生</t>
    <rPh sb="4" eb="5">
      <t>スミ</t>
    </rPh>
    <rPh sb="5" eb="6">
      <t>ヤ</t>
    </rPh>
    <rPh sb="7" eb="8">
      <t>アキラ</t>
    </rPh>
    <rPh sb="8" eb="9">
      <t>ショウ</t>
    </rPh>
    <phoneticPr fontId="1"/>
  </si>
  <si>
    <t>B型</t>
    <rPh sb="1" eb="2">
      <t>ガタ</t>
    </rPh>
    <phoneticPr fontId="1"/>
  </si>
  <si>
    <t>1000円弁当</t>
    <rPh sb="4" eb="7">
      <t>エンベントウ</t>
    </rPh>
    <phoneticPr fontId="1"/>
  </si>
  <si>
    <t>800円弁当</t>
    <rPh sb="3" eb="6">
      <t>エンベントウ</t>
    </rPh>
    <phoneticPr fontId="1"/>
  </si>
  <si>
    <t>B型</t>
    <rPh sb="1" eb="2">
      <t>カタ</t>
    </rPh>
    <phoneticPr fontId="1"/>
  </si>
  <si>
    <t>売掛</t>
    <rPh sb="0" eb="2">
      <t>ウリカケ</t>
    </rPh>
    <phoneticPr fontId="1"/>
  </si>
  <si>
    <t>2月分</t>
    <rPh sb="0" eb="2">
      <t>ガツブン</t>
    </rPh>
    <phoneticPr fontId="1"/>
  </si>
  <si>
    <t>新上五島　　　様</t>
    <rPh sb="0" eb="4">
      <t>シンカミゴトウ</t>
    </rPh>
    <rPh sb="7" eb="8">
      <t>サマ</t>
    </rPh>
    <phoneticPr fontId="1"/>
  </si>
  <si>
    <t>立石　　　様</t>
    <rPh sb="0" eb="2">
      <t>タテイシ</t>
    </rPh>
    <rPh sb="5" eb="6">
      <t>サマ</t>
    </rPh>
    <phoneticPr fontId="1"/>
  </si>
  <si>
    <t>弁当</t>
    <rPh sb="0" eb="2">
      <t>ベントウ</t>
    </rPh>
    <phoneticPr fontId="1"/>
  </si>
  <si>
    <t>2/2～2/28分</t>
    <rPh sb="8" eb="9">
      <t>ブン</t>
    </rPh>
    <phoneticPr fontId="1"/>
  </si>
  <si>
    <t>立石様</t>
    <rPh sb="0" eb="2">
      <t>タテイシ</t>
    </rPh>
    <rPh sb="2" eb="3">
      <t>サマ</t>
    </rPh>
    <phoneticPr fontId="1"/>
  </si>
  <si>
    <t>9500円</t>
    <rPh sb="4" eb="5">
      <t>エン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</si>
</sst>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[DBNum3][$-411]yyyy\(ggge\)&quot;年&quot;m&quot;月分&quot;"/>
    <numFmt numFmtId="177" formatCode="[$-411]ggg\ e&quot;年 &quot;m&quot;月 &quot;d&quot;日&quot;"/>
    <numFmt numFmtId="178" formatCode="#,##0&quot; ×&quot;;[Red]\-#,##0&quot; ×&quot;"/>
    <numFmt numFmtId="179" formatCode="d"/>
    <numFmt numFmtId="180" formatCode="aaa"/>
    <numFmt numFmtId="181" formatCode="d&quot;日&quot;\(aaa\)"/>
    <numFmt numFmtId="182" formatCode="#,##0&quot;円　大盛&quot;"/>
    <numFmt numFmtId="183" formatCode="#,##0&quot;円　弁当&quot;"/>
    <numFmt numFmtId="184" formatCode="#,##0&quot;円（基本）&quot;"/>
    <numFmt numFmtId="185" formatCode="[$-F800]dddd\,\ mmmm\ dd\,\ yyyy"/>
    <numFmt numFmtId="186" formatCode="&quot;¥&quot;#,##0_);[Red]\(&quot;¥&quot;#,##0\)"/>
  </numFmts>
  <fonts count="2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b/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6"/>
      <color indexed="8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2"/>
      <charset val="128"/>
    </font>
    <font>
      <sz val="11"/>
      <color indexed="10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MS UI Gothic"/>
      <family val="3"/>
      <charset val="128"/>
    </font>
    <font>
      <b/>
      <sz val="11"/>
      <name val="MS UI Gothic"/>
      <family val="3"/>
      <charset val="128"/>
    </font>
    <font>
      <sz val="11"/>
      <color indexed="8"/>
      <name val="MS UI Gothic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"/>
      <color indexed="81"/>
      <name val="ＭＳ Ｐゴシック"/>
      <family val="3"/>
      <charset val="128"/>
    </font>
    <font>
      <b/>
      <sz val="22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2"/>
      <name val="MS UI Gothic"/>
      <family val="3"/>
      <charset val="128"/>
    </font>
    <font>
      <sz val="12"/>
      <name val="MS UI Gothic"/>
      <family val="3"/>
      <charset val="128"/>
    </font>
    <font>
      <b/>
      <sz val="16"/>
      <name val="MS UI Gothic"/>
      <family val="3"/>
      <charset val="128"/>
    </font>
    <font>
      <sz val="12"/>
      <color theme="1"/>
      <name val="MS UI Gothic"/>
      <family val="3"/>
      <charset val="128"/>
    </font>
    <font>
      <b/>
      <sz val="16"/>
      <color theme="1"/>
      <name val="MS UI Gothic"/>
      <family val="3"/>
      <charset val="128"/>
    </font>
    <font>
      <b/>
      <sz val="11"/>
      <color indexed="81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theme="0" tint="-0.14996795556505021"/>
      </bottom>
      <diagonal/>
    </border>
    <border>
      <left/>
      <right/>
      <top style="dotted">
        <color theme="0" tint="-0.14996795556505021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 diagonalUp="1">
      <left style="medium">
        <color indexed="64"/>
      </left>
      <right/>
      <top style="thin">
        <color indexed="64"/>
      </top>
      <bottom style="double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double">
        <color indexed="64"/>
      </bottom>
      <diagonal style="thin">
        <color indexed="64"/>
      </diagonal>
    </border>
    <border diagonalUp="1">
      <left/>
      <right style="medium">
        <color indexed="64"/>
      </right>
      <top style="thin">
        <color indexed="64"/>
      </top>
      <bottom style="double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7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614">
    <xf numFmtId="0" fontId="0" fillId="0" borderId="0" xfId="0">
      <alignment vertical="center"/>
    </xf>
    <xf numFmtId="0" fontId="4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6" fillId="0" borderId="0" xfId="2" applyFont="1">
      <alignment vertical="center"/>
    </xf>
    <xf numFmtId="0" fontId="7" fillId="0" borderId="0" xfId="1" applyFont="1" applyAlignment="1">
      <alignment horizontal="center" vertical="center"/>
    </xf>
    <xf numFmtId="0" fontId="2" fillId="0" borderId="0" xfId="1">
      <alignment vertical="center"/>
    </xf>
    <xf numFmtId="177" fontId="6" fillId="0" borderId="0" xfId="2" applyNumberFormat="1" applyFont="1" applyAlignment="1">
      <alignment horizontal="right" vertical="center"/>
    </xf>
    <xf numFmtId="0" fontId="8" fillId="0" borderId="1" xfId="1" applyFont="1" applyBorder="1" applyAlignment="1" applyProtection="1">
      <alignment horizontal="center" vertical="center"/>
      <protection locked="0"/>
    </xf>
    <xf numFmtId="0" fontId="9" fillId="0" borderId="0" xfId="1" applyFont="1" applyAlignment="1">
      <alignment horizontal="center" vertical="center"/>
    </xf>
    <xf numFmtId="0" fontId="6" fillId="0" borderId="0" xfId="2" applyFont="1" applyAlignment="1">
      <alignment horizontal="left" vertical="center" shrinkToFit="1"/>
    </xf>
    <xf numFmtId="0" fontId="2" fillId="0" borderId="0" xfId="2">
      <alignment vertical="center"/>
    </xf>
    <xf numFmtId="0" fontId="4" fillId="2" borderId="0" xfId="2" applyFont="1" applyFill="1" applyAlignment="1">
      <alignment horizontal="center" vertical="center" shrinkToFit="1"/>
    </xf>
    <xf numFmtId="0" fontId="11" fillId="0" borderId="0" xfId="1" applyFont="1">
      <alignment vertical="center"/>
    </xf>
    <xf numFmtId="0" fontId="2" fillId="0" borderId="0" xfId="2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4" xfId="2" applyFont="1" applyBorder="1" applyAlignment="1">
      <alignment horizontal="center" vertical="center"/>
    </xf>
    <xf numFmtId="0" fontId="6" fillId="0" borderId="16" xfId="2" applyFont="1" applyBorder="1">
      <alignment vertical="center"/>
    </xf>
    <xf numFmtId="0" fontId="6" fillId="0" borderId="17" xfId="2" applyFont="1" applyBorder="1">
      <alignment vertical="center"/>
    </xf>
    <xf numFmtId="0" fontId="7" fillId="2" borderId="0" xfId="2" applyFont="1" applyFill="1" applyAlignment="1">
      <alignment horizontal="center" vertical="center" shrinkToFit="1"/>
    </xf>
    <xf numFmtId="176" fontId="6" fillId="0" borderId="0" xfId="2" applyNumberFormat="1" applyFont="1" applyAlignment="1">
      <alignment horizontal="center" vertical="center"/>
    </xf>
    <xf numFmtId="0" fontId="13" fillId="0" borderId="0" xfId="1" applyFont="1" applyAlignment="1">
      <alignment vertical="center" shrinkToFit="1"/>
    </xf>
    <xf numFmtId="0" fontId="14" fillId="0" borderId="0" xfId="1" applyFont="1">
      <alignment vertical="center"/>
    </xf>
    <xf numFmtId="0" fontId="13" fillId="0" borderId="30" xfId="1" applyFont="1" applyBorder="1" applyAlignment="1">
      <alignment vertical="center" shrinkToFit="1"/>
    </xf>
    <xf numFmtId="0" fontId="13" fillId="0" borderId="33" xfId="1" applyFont="1" applyBorder="1" applyAlignment="1">
      <alignment horizontal="center" vertical="center" shrinkToFit="1"/>
    </xf>
    <xf numFmtId="0" fontId="13" fillId="0" borderId="34" xfId="1" applyFont="1" applyBorder="1" applyAlignment="1">
      <alignment horizontal="center" vertical="center" shrinkToFit="1"/>
    </xf>
    <xf numFmtId="0" fontId="13" fillId="3" borderId="25" xfId="1" applyFont="1" applyFill="1" applyBorder="1" applyAlignment="1">
      <alignment horizontal="center" vertical="center" shrinkToFit="1"/>
    </xf>
    <xf numFmtId="0" fontId="13" fillId="3" borderId="26" xfId="1" applyFont="1" applyFill="1" applyBorder="1" applyAlignment="1">
      <alignment horizontal="center" vertical="center" shrinkToFit="1"/>
    </xf>
    <xf numFmtId="0" fontId="13" fillId="4" borderId="1" xfId="1" applyFont="1" applyFill="1" applyBorder="1" applyAlignment="1">
      <alignment horizontal="center" vertical="center" shrinkToFit="1"/>
    </xf>
    <xf numFmtId="0" fontId="13" fillId="0" borderId="0" xfId="1" applyFont="1" applyAlignment="1">
      <alignment horizontal="center" vertical="center" shrinkToFit="1"/>
    </xf>
    <xf numFmtId="0" fontId="14" fillId="0" borderId="0" xfId="1" applyFont="1" applyAlignment="1">
      <alignment horizontal="left" vertical="center"/>
    </xf>
    <xf numFmtId="0" fontId="13" fillId="0" borderId="25" xfId="1" applyFont="1" applyBorder="1" applyAlignment="1">
      <alignment horizontal="center" vertical="center" shrinkToFit="1"/>
    </xf>
    <xf numFmtId="0" fontId="13" fillId="0" borderId="26" xfId="1" applyFont="1" applyBorder="1" applyAlignment="1">
      <alignment horizontal="center" vertical="center" shrinkToFit="1"/>
    </xf>
    <xf numFmtId="0" fontId="13" fillId="3" borderId="1" xfId="1" applyFont="1" applyFill="1" applyBorder="1" applyAlignment="1">
      <alignment horizontal="center" vertical="center" shrinkToFit="1"/>
    </xf>
    <xf numFmtId="0" fontId="13" fillId="5" borderId="2" xfId="1" applyFont="1" applyFill="1" applyBorder="1" applyAlignment="1">
      <alignment horizontal="center" vertical="center" shrinkToFit="1"/>
    </xf>
    <xf numFmtId="0" fontId="13" fillId="5" borderId="1" xfId="1" applyFont="1" applyFill="1" applyBorder="1" applyAlignment="1">
      <alignment horizontal="center" vertical="center" shrinkToFit="1"/>
    </xf>
    <xf numFmtId="0" fontId="13" fillId="6" borderId="2" xfId="1" applyFont="1" applyFill="1" applyBorder="1" applyAlignment="1">
      <alignment horizontal="center" vertical="center" shrinkToFit="1"/>
    </xf>
    <xf numFmtId="0" fontId="13" fillId="6" borderId="1" xfId="1" applyFont="1" applyFill="1" applyBorder="1" applyAlignment="1">
      <alignment horizontal="center" vertical="center" shrinkToFit="1"/>
    </xf>
    <xf numFmtId="180" fontId="13" fillId="0" borderId="2" xfId="1" applyNumberFormat="1" applyFont="1" applyBorder="1" applyAlignment="1">
      <alignment horizontal="center" vertical="center" shrinkToFit="1"/>
    </xf>
    <xf numFmtId="180" fontId="13" fillId="0" borderId="1" xfId="1" applyNumberFormat="1" applyFont="1" applyBorder="1" applyAlignment="1">
      <alignment horizontal="center" vertical="center" shrinkToFit="1"/>
    </xf>
    <xf numFmtId="179" fontId="13" fillId="0" borderId="2" xfId="1" applyNumberFormat="1" applyFont="1" applyBorder="1" applyAlignment="1">
      <alignment horizontal="center" vertical="center" wrapText="1" shrinkToFit="1"/>
    </xf>
    <xf numFmtId="0" fontId="13" fillId="0" borderId="32" xfId="1" applyFont="1" applyBorder="1" applyAlignment="1">
      <alignment horizontal="right" vertical="center" shrinkToFit="1"/>
    </xf>
    <xf numFmtId="0" fontId="13" fillId="3" borderId="51" xfId="1" applyFont="1" applyFill="1" applyBorder="1" applyAlignment="1">
      <alignment horizontal="center" vertical="center" shrinkToFit="1"/>
    </xf>
    <xf numFmtId="0" fontId="13" fillId="3" borderId="23" xfId="1" applyFont="1" applyFill="1" applyBorder="1" applyAlignment="1">
      <alignment horizontal="center" vertical="center" shrinkToFit="1"/>
    </xf>
    <xf numFmtId="0" fontId="13" fillId="3" borderId="52" xfId="1" applyFont="1" applyFill="1" applyBorder="1" applyAlignment="1">
      <alignment horizontal="center" vertical="center" shrinkToFit="1"/>
    </xf>
    <xf numFmtId="0" fontId="13" fillId="0" borderId="53" xfId="1" applyFont="1" applyBorder="1" applyAlignment="1">
      <alignment horizontal="center" vertical="center" shrinkToFit="1"/>
    </xf>
    <xf numFmtId="0" fontId="13" fillId="0" borderId="0" xfId="1" applyFont="1" applyAlignment="1">
      <alignment horizontal="right" vertical="center" shrinkToFit="1"/>
    </xf>
    <xf numFmtId="0" fontId="13" fillId="3" borderId="54" xfId="1" applyFont="1" applyFill="1" applyBorder="1" applyAlignment="1">
      <alignment horizontal="center" vertical="center" shrinkToFit="1"/>
    </xf>
    <xf numFmtId="0" fontId="13" fillId="3" borderId="31" xfId="1" applyFont="1" applyFill="1" applyBorder="1" applyAlignment="1">
      <alignment horizontal="center" vertical="center" shrinkToFit="1"/>
    </xf>
    <xf numFmtId="0" fontId="13" fillId="3" borderId="34" xfId="1" applyFont="1" applyFill="1" applyBorder="1" applyAlignment="1">
      <alignment horizontal="center" vertical="center" shrinkToFit="1"/>
    </xf>
    <xf numFmtId="0" fontId="13" fillId="3" borderId="57" xfId="1" applyFont="1" applyFill="1" applyBorder="1" applyAlignment="1">
      <alignment horizontal="center" vertical="center" shrinkToFit="1"/>
    </xf>
    <xf numFmtId="0" fontId="13" fillId="0" borderId="1" xfId="1" applyFont="1" applyBorder="1" applyAlignment="1">
      <alignment vertical="center" shrinkToFit="1"/>
    </xf>
    <xf numFmtId="0" fontId="13" fillId="4" borderId="51" xfId="1" applyFont="1" applyFill="1" applyBorder="1" applyAlignment="1">
      <alignment horizontal="center" vertical="center" shrinkToFit="1"/>
    </xf>
    <xf numFmtId="0" fontId="13" fillId="4" borderId="23" xfId="1" applyFont="1" applyFill="1" applyBorder="1" applyAlignment="1">
      <alignment horizontal="center" vertical="center" shrinkToFit="1"/>
    </xf>
    <xf numFmtId="0" fontId="13" fillId="4" borderId="52" xfId="1" applyFont="1" applyFill="1" applyBorder="1" applyAlignment="1">
      <alignment horizontal="center" vertical="center" shrinkToFit="1"/>
    </xf>
    <xf numFmtId="0" fontId="13" fillId="0" borderId="60" xfId="1" applyFont="1" applyBorder="1" applyAlignment="1">
      <alignment horizontal="center" vertical="center" shrinkToFit="1"/>
    </xf>
    <xf numFmtId="0" fontId="13" fillId="4" borderId="54" xfId="1" applyFont="1" applyFill="1" applyBorder="1" applyAlignment="1">
      <alignment horizontal="center" vertical="center" shrinkToFit="1"/>
    </xf>
    <xf numFmtId="0" fontId="13" fillId="4" borderId="31" xfId="1" applyFont="1" applyFill="1" applyBorder="1" applyAlignment="1">
      <alignment horizontal="center" vertical="center" shrinkToFit="1"/>
    </xf>
    <xf numFmtId="0" fontId="13" fillId="4" borderId="34" xfId="1" applyFont="1" applyFill="1" applyBorder="1" applyAlignment="1">
      <alignment horizontal="center" vertical="center" shrinkToFit="1"/>
    </xf>
    <xf numFmtId="0" fontId="13" fillId="4" borderId="57" xfId="1" applyFont="1" applyFill="1" applyBorder="1" applyAlignment="1">
      <alignment horizontal="center" vertical="center" shrinkToFit="1"/>
    </xf>
    <xf numFmtId="179" fontId="13" fillId="0" borderId="0" xfId="1" applyNumberFormat="1" applyFont="1" applyAlignment="1">
      <alignment vertical="center" wrapText="1" shrinkToFit="1"/>
    </xf>
    <xf numFmtId="0" fontId="13" fillId="5" borderId="31" xfId="1" applyFont="1" applyFill="1" applyBorder="1" applyAlignment="1">
      <alignment horizontal="center" vertical="center" shrinkToFit="1"/>
    </xf>
    <xf numFmtId="0" fontId="13" fillId="5" borderId="34" xfId="1" applyFont="1" applyFill="1" applyBorder="1" applyAlignment="1">
      <alignment horizontal="center" vertical="center" shrinkToFit="1"/>
    </xf>
    <xf numFmtId="0" fontId="13" fillId="5" borderId="55" xfId="1" applyFont="1" applyFill="1" applyBorder="1" applyAlignment="1">
      <alignment horizontal="right" vertical="center" shrinkToFit="1"/>
    </xf>
    <xf numFmtId="0" fontId="13" fillId="0" borderId="61" xfId="1" applyFont="1" applyBorder="1" applyAlignment="1">
      <alignment vertical="center" shrinkToFit="1"/>
    </xf>
    <xf numFmtId="0" fontId="13" fillId="0" borderId="62" xfId="1" applyFont="1" applyBorder="1" applyAlignment="1">
      <alignment horizontal="center" vertical="center" shrinkToFit="1"/>
    </xf>
    <xf numFmtId="0" fontId="15" fillId="0" borderId="63" xfId="1" applyFont="1" applyBorder="1" applyAlignment="1">
      <alignment horizontal="center" vertical="center" shrinkToFit="1"/>
    </xf>
    <xf numFmtId="0" fontId="13" fillId="0" borderId="64" xfId="1" applyFont="1" applyBorder="1" applyAlignment="1">
      <alignment horizontal="center" vertical="center" shrinkToFit="1"/>
    </xf>
    <xf numFmtId="0" fontId="13" fillId="5" borderId="65" xfId="1" applyFont="1" applyFill="1" applyBorder="1" applyAlignment="1">
      <alignment horizontal="center" vertical="center" textRotation="255" shrinkToFit="1"/>
    </xf>
    <xf numFmtId="0" fontId="13" fillId="0" borderId="67" xfId="1" applyFont="1" applyBorder="1" applyAlignment="1">
      <alignment horizontal="center" vertical="center" shrinkToFit="1"/>
    </xf>
    <xf numFmtId="0" fontId="13" fillId="0" borderId="68" xfId="1" applyFont="1" applyBorder="1" applyAlignment="1">
      <alignment horizontal="center" vertical="center" shrinkToFit="1"/>
    </xf>
    <xf numFmtId="0" fontId="13" fillId="0" borderId="69" xfId="1" applyFont="1" applyBorder="1" applyAlignment="1">
      <alignment horizontal="center" vertical="center" shrinkToFit="1"/>
    </xf>
    <xf numFmtId="0" fontId="15" fillId="0" borderId="70" xfId="1" applyFont="1" applyBorder="1" applyAlignment="1">
      <alignment horizontal="center" vertical="center" shrinkToFit="1"/>
    </xf>
    <xf numFmtId="0" fontId="13" fillId="0" borderId="71" xfId="1" applyFont="1" applyBorder="1" applyAlignment="1">
      <alignment horizontal="center" vertical="center" shrinkToFit="1"/>
    </xf>
    <xf numFmtId="0" fontId="13" fillId="5" borderId="72" xfId="1" applyFont="1" applyFill="1" applyBorder="1" applyAlignment="1">
      <alignment horizontal="center" vertical="center" textRotation="255" shrinkToFit="1"/>
    </xf>
    <xf numFmtId="0" fontId="13" fillId="0" borderId="22" xfId="1" applyFont="1" applyBorder="1" applyAlignment="1">
      <alignment horizontal="center" vertical="center" shrinkToFit="1"/>
    </xf>
    <xf numFmtId="0" fontId="13" fillId="0" borderId="7" xfId="1" applyFont="1" applyBorder="1" applyAlignment="1">
      <alignment horizontal="center" vertical="center" shrinkToFit="1"/>
    </xf>
    <xf numFmtId="0" fontId="13" fillId="0" borderId="4" xfId="1" applyFont="1" applyBorder="1" applyAlignment="1">
      <alignment horizontal="center" vertical="center" shrinkToFit="1"/>
    </xf>
    <xf numFmtId="0" fontId="15" fillId="0" borderId="74" xfId="1" applyFont="1" applyBorder="1" applyAlignment="1">
      <alignment horizontal="center" vertical="center" shrinkToFit="1"/>
    </xf>
    <xf numFmtId="0" fontId="13" fillId="0" borderId="75" xfId="1" applyFont="1" applyBorder="1" applyAlignment="1">
      <alignment horizontal="center" vertical="center" shrinkToFit="1"/>
    </xf>
    <xf numFmtId="38" fontId="12" fillId="0" borderId="0" xfId="4" applyFont="1" applyBorder="1" applyAlignment="1">
      <alignment vertical="center" shrinkToFit="1"/>
    </xf>
    <xf numFmtId="0" fontId="16" fillId="0" borderId="0" xfId="0" applyFont="1" applyAlignment="1">
      <alignment vertical="center" shrinkToFit="1"/>
    </xf>
    <xf numFmtId="0" fontId="13" fillId="0" borderId="81" xfId="1" applyFont="1" applyBorder="1" applyAlignment="1">
      <alignment horizontal="center" vertical="center" shrinkToFit="1"/>
    </xf>
    <xf numFmtId="0" fontId="13" fillId="0" borderId="82" xfId="1" applyFont="1" applyBorder="1" applyAlignment="1">
      <alignment horizontal="center" vertical="center" shrinkToFit="1"/>
    </xf>
    <xf numFmtId="0" fontId="13" fillId="0" borderId="80" xfId="1" applyFont="1" applyBorder="1" applyAlignment="1">
      <alignment horizontal="center" vertical="center" shrinkToFit="1"/>
    </xf>
    <xf numFmtId="0" fontId="13" fillId="6" borderId="31" xfId="1" applyFont="1" applyFill="1" applyBorder="1" applyAlignment="1">
      <alignment horizontal="center" vertical="center" shrinkToFit="1"/>
    </xf>
    <xf numFmtId="0" fontId="13" fillId="6" borderId="34" xfId="1" applyFont="1" applyFill="1" applyBorder="1" applyAlignment="1">
      <alignment horizontal="center" vertical="center" shrinkToFit="1"/>
    </xf>
    <xf numFmtId="0" fontId="13" fillId="6" borderId="55" xfId="1" applyFont="1" applyFill="1" applyBorder="1" applyAlignment="1">
      <alignment horizontal="right" vertical="center" shrinkToFit="1"/>
    </xf>
    <xf numFmtId="0" fontId="15" fillId="0" borderId="0" xfId="1" applyFont="1" applyAlignment="1">
      <alignment horizontal="center" vertical="center" shrinkToFit="1"/>
    </xf>
    <xf numFmtId="0" fontId="13" fillId="6" borderId="65" xfId="1" applyFont="1" applyFill="1" applyBorder="1" applyAlignment="1">
      <alignment horizontal="center" vertical="center" textRotation="255" shrinkToFit="1"/>
    </xf>
    <xf numFmtId="38" fontId="14" fillId="0" borderId="0" xfId="1" applyNumberFormat="1" applyFont="1" applyAlignment="1">
      <alignment vertical="center" shrinkToFit="1"/>
    </xf>
    <xf numFmtId="38" fontId="14" fillId="0" borderId="60" xfId="1" applyNumberFormat="1" applyFont="1" applyBorder="1" applyAlignment="1">
      <alignment vertical="center" shrinkToFit="1"/>
    </xf>
    <xf numFmtId="38" fontId="14" fillId="0" borderId="39" xfId="1" applyNumberFormat="1" applyFont="1" applyBorder="1" applyAlignment="1">
      <alignment vertical="center" shrinkToFit="1"/>
    </xf>
    <xf numFmtId="38" fontId="16" fillId="0" borderId="31" xfId="4" applyFont="1" applyBorder="1">
      <alignment vertical="center"/>
    </xf>
    <xf numFmtId="0" fontId="16" fillId="0" borderId="34" xfId="0" applyFont="1" applyBorder="1">
      <alignment vertical="center"/>
    </xf>
    <xf numFmtId="38" fontId="17" fillId="0" borderId="34" xfId="4" applyFont="1" applyBorder="1">
      <alignment vertical="center"/>
    </xf>
    <xf numFmtId="0" fontId="12" fillId="0" borderId="32" xfId="0" applyFont="1" applyBorder="1">
      <alignment vertical="center"/>
    </xf>
    <xf numFmtId="38" fontId="16" fillId="0" borderId="0" xfId="4" applyFont="1" applyFill="1" applyBorder="1">
      <alignment vertical="center"/>
    </xf>
    <xf numFmtId="0" fontId="16" fillId="0" borderId="83" xfId="0" applyFont="1" applyBorder="1">
      <alignment vertical="center"/>
    </xf>
    <xf numFmtId="38" fontId="17" fillId="6" borderId="33" xfId="4" applyFont="1" applyFill="1" applyBorder="1">
      <alignment vertical="center"/>
    </xf>
    <xf numFmtId="0" fontId="12" fillId="6" borderId="34" xfId="0" applyFont="1" applyFill="1" applyBorder="1">
      <alignment vertical="center"/>
    </xf>
    <xf numFmtId="38" fontId="17" fillId="5" borderId="34" xfId="4" applyFont="1" applyFill="1" applyBorder="1">
      <alignment vertical="center"/>
    </xf>
    <xf numFmtId="0" fontId="12" fillId="5" borderId="32" xfId="0" applyFont="1" applyFill="1" applyBorder="1">
      <alignment vertical="center"/>
    </xf>
    <xf numFmtId="38" fontId="16" fillId="0" borderId="34" xfId="0" applyNumberFormat="1" applyFont="1" applyBorder="1">
      <alignment vertical="center"/>
    </xf>
    <xf numFmtId="38" fontId="17" fillId="3" borderId="34" xfId="4" applyFont="1" applyFill="1" applyBorder="1">
      <alignment vertical="center"/>
    </xf>
    <xf numFmtId="0" fontId="12" fillId="3" borderId="34" xfId="0" applyFont="1" applyFill="1" applyBorder="1">
      <alignment vertical="center"/>
    </xf>
    <xf numFmtId="38" fontId="17" fillId="4" borderId="34" xfId="4" applyFont="1" applyFill="1" applyBorder="1">
      <alignment vertical="center"/>
    </xf>
    <xf numFmtId="0" fontId="12" fillId="4" borderId="34" xfId="0" applyFont="1" applyFill="1" applyBorder="1">
      <alignment vertical="center"/>
    </xf>
    <xf numFmtId="0" fontId="12" fillId="5" borderId="34" xfId="0" applyFont="1" applyFill="1" applyBorder="1">
      <alignment vertical="center"/>
    </xf>
    <xf numFmtId="38" fontId="13" fillId="0" borderId="54" xfId="4" applyFont="1" applyFill="1" applyBorder="1" applyAlignment="1" applyProtection="1">
      <alignment vertical="center" shrinkToFit="1"/>
    </xf>
    <xf numFmtId="0" fontId="13" fillId="0" borderId="84" xfId="1" applyFont="1" applyBorder="1" applyAlignment="1">
      <alignment vertical="center" shrinkToFit="1"/>
    </xf>
    <xf numFmtId="38" fontId="14" fillId="0" borderId="31" xfId="4" applyFont="1" applyFill="1" applyBorder="1" applyAlignment="1" applyProtection="1">
      <alignment vertical="center" shrinkToFit="1"/>
    </xf>
    <xf numFmtId="38" fontId="14" fillId="0" borderId="33" xfId="4" applyFont="1" applyFill="1" applyBorder="1" applyAlignment="1" applyProtection="1">
      <alignment vertical="center" shrinkToFit="1"/>
    </xf>
    <xf numFmtId="38" fontId="14" fillId="0" borderId="34" xfId="4" applyFont="1" applyFill="1" applyBorder="1" applyAlignment="1" applyProtection="1">
      <alignment vertical="center" shrinkToFit="1"/>
    </xf>
    <xf numFmtId="38" fontId="14" fillId="0" borderId="32" xfId="4" applyFont="1" applyFill="1" applyBorder="1" applyAlignment="1" applyProtection="1">
      <alignment vertical="center" shrinkToFit="1"/>
    </xf>
    <xf numFmtId="0" fontId="16" fillId="7" borderId="32" xfId="0" applyFont="1" applyFill="1" applyBorder="1" applyAlignment="1">
      <alignment horizontal="center" vertical="center"/>
    </xf>
    <xf numFmtId="38" fontId="16" fillId="0" borderId="26" xfId="4" applyFont="1" applyBorder="1">
      <alignment vertical="center"/>
    </xf>
    <xf numFmtId="0" fontId="16" fillId="0" borderId="26" xfId="0" applyFont="1" applyBorder="1">
      <alignment vertical="center"/>
    </xf>
    <xf numFmtId="38" fontId="17" fillId="0" borderId="26" xfId="4" applyFont="1" applyBorder="1">
      <alignment vertical="center"/>
    </xf>
    <xf numFmtId="0" fontId="12" fillId="0" borderId="26" xfId="0" applyFont="1" applyBorder="1">
      <alignment vertical="center"/>
    </xf>
    <xf numFmtId="38" fontId="16" fillId="0" borderId="85" xfId="4" applyFont="1" applyFill="1" applyBorder="1">
      <alignment vertical="center"/>
    </xf>
    <xf numFmtId="38" fontId="16" fillId="0" borderId="86" xfId="0" applyNumberFormat="1" applyFont="1" applyBorder="1">
      <alignment vertical="center"/>
    </xf>
    <xf numFmtId="38" fontId="17" fillId="6" borderId="25" xfId="4" applyFont="1" applyFill="1" applyBorder="1">
      <alignment vertical="center"/>
    </xf>
    <xf numFmtId="0" fontId="12" fillId="6" borderId="26" xfId="0" applyFont="1" applyFill="1" applyBorder="1">
      <alignment vertical="center"/>
    </xf>
    <xf numFmtId="38" fontId="17" fillId="5" borderId="26" xfId="4" applyFont="1" applyFill="1" applyBorder="1">
      <alignment vertical="center"/>
    </xf>
    <xf numFmtId="0" fontId="12" fillId="5" borderId="26" xfId="0" applyFont="1" applyFill="1" applyBorder="1">
      <alignment vertical="center"/>
    </xf>
    <xf numFmtId="38" fontId="17" fillId="3" borderId="26" xfId="4" applyFont="1" applyFill="1" applyBorder="1">
      <alignment vertical="center"/>
    </xf>
    <xf numFmtId="0" fontId="12" fillId="3" borderId="26" xfId="0" applyFont="1" applyFill="1" applyBorder="1">
      <alignment vertical="center"/>
    </xf>
    <xf numFmtId="38" fontId="17" fillId="4" borderId="26" xfId="4" applyFont="1" applyFill="1" applyBorder="1">
      <alignment vertical="center"/>
    </xf>
    <xf numFmtId="0" fontId="12" fillId="4" borderId="26" xfId="0" applyFont="1" applyFill="1" applyBorder="1">
      <alignment vertical="center"/>
    </xf>
    <xf numFmtId="38" fontId="13" fillId="0" borderId="26" xfId="4" applyFont="1" applyFill="1" applyBorder="1" applyAlignment="1" applyProtection="1">
      <alignment vertical="center" shrinkToFit="1"/>
    </xf>
    <xf numFmtId="38" fontId="14" fillId="0" borderId="26" xfId="4" applyFont="1" applyFill="1" applyBorder="1" applyAlignment="1" applyProtection="1">
      <alignment vertical="center" shrinkToFit="1"/>
    </xf>
    <xf numFmtId="38" fontId="14" fillId="0" borderId="5" xfId="4" applyFont="1" applyFill="1" applyBorder="1" applyAlignment="1" applyProtection="1">
      <alignment vertical="center" shrinkToFit="1"/>
    </xf>
    <xf numFmtId="38" fontId="13" fillId="0" borderId="5" xfId="4" applyFont="1" applyFill="1" applyBorder="1" applyAlignment="1" applyProtection="1">
      <alignment vertical="center" shrinkToFit="1"/>
    </xf>
    <xf numFmtId="181" fontId="16" fillId="7" borderId="26" xfId="0" applyNumberFormat="1" applyFont="1" applyFill="1" applyBorder="1" applyAlignment="1">
      <alignment horizontal="center" vertical="center"/>
    </xf>
    <xf numFmtId="38" fontId="16" fillId="0" borderId="1" xfId="4" applyFont="1" applyBorder="1">
      <alignment vertical="center"/>
    </xf>
    <xf numFmtId="0" fontId="16" fillId="0" borderId="1" xfId="0" applyFont="1" applyBorder="1">
      <alignment vertical="center"/>
    </xf>
    <xf numFmtId="38" fontId="17" fillId="0" borderId="1" xfId="4" applyFont="1" applyBorder="1">
      <alignment vertical="center"/>
    </xf>
    <xf numFmtId="0" fontId="12" fillId="0" borderId="1" xfId="0" applyFont="1" applyBorder="1">
      <alignment vertical="center"/>
    </xf>
    <xf numFmtId="38" fontId="17" fillId="6" borderId="2" xfId="4" applyFont="1" applyFill="1" applyBorder="1">
      <alignment vertical="center"/>
    </xf>
    <xf numFmtId="0" fontId="12" fillId="6" borderId="1" xfId="0" applyFont="1" applyFill="1" applyBorder="1">
      <alignment vertical="center"/>
    </xf>
    <xf numFmtId="38" fontId="17" fillId="5" borderId="1" xfId="4" applyFont="1" applyFill="1" applyBorder="1">
      <alignment vertical="center"/>
    </xf>
    <xf numFmtId="0" fontId="12" fillId="5" borderId="1" xfId="0" applyFont="1" applyFill="1" applyBorder="1">
      <alignment vertical="center"/>
    </xf>
    <xf numFmtId="38" fontId="17" fillId="3" borderId="1" xfId="4" applyFont="1" applyFill="1" applyBorder="1">
      <alignment vertical="center"/>
    </xf>
    <xf numFmtId="0" fontId="12" fillId="3" borderId="1" xfId="0" applyFont="1" applyFill="1" applyBorder="1">
      <alignment vertical="center"/>
    </xf>
    <xf numFmtId="38" fontId="17" fillId="4" borderId="1" xfId="4" applyFont="1" applyFill="1" applyBorder="1">
      <alignment vertical="center"/>
    </xf>
    <xf numFmtId="0" fontId="12" fillId="4" borderId="1" xfId="0" applyFont="1" applyFill="1" applyBorder="1">
      <alignment vertical="center"/>
    </xf>
    <xf numFmtId="38" fontId="13" fillId="0" borderId="1" xfId="4" applyFont="1" applyFill="1" applyBorder="1" applyAlignment="1" applyProtection="1">
      <alignment vertical="center" shrinkToFit="1"/>
    </xf>
    <xf numFmtId="38" fontId="14" fillId="0" borderId="1" xfId="4" applyFont="1" applyFill="1" applyBorder="1" applyAlignment="1" applyProtection="1">
      <alignment vertical="center" shrinkToFit="1"/>
    </xf>
    <xf numFmtId="181" fontId="16" fillId="7" borderId="1" xfId="0" applyNumberFormat="1" applyFont="1" applyFill="1" applyBorder="1" applyAlignment="1">
      <alignment horizontal="center" vertical="center"/>
    </xf>
    <xf numFmtId="38" fontId="16" fillId="0" borderId="1" xfId="0" applyNumberFormat="1" applyFont="1" applyBorder="1">
      <alignment vertical="center"/>
    </xf>
    <xf numFmtId="38" fontId="16" fillId="0" borderId="1" xfId="4" applyFont="1" applyBorder="1" applyAlignment="1">
      <alignment horizontal="center" vertical="center"/>
    </xf>
    <xf numFmtId="38" fontId="17" fillId="0" borderId="1" xfId="4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38" fontId="16" fillId="0" borderId="85" xfId="4" applyFont="1" applyFill="1" applyBorder="1" applyAlignment="1">
      <alignment horizontal="center" vertical="center"/>
    </xf>
    <xf numFmtId="38" fontId="17" fillId="6" borderId="2" xfId="4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/>
    </xf>
    <xf numFmtId="38" fontId="17" fillId="5" borderId="1" xfId="4" applyFont="1" applyFill="1" applyBorder="1" applyAlignment="1">
      <alignment horizontal="center" vertical="center"/>
    </xf>
    <xf numFmtId="0" fontId="17" fillId="5" borderId="1" xfId="0" applyFont="1" applyFill="1" applyBorder="1" applyAlignment="1">
      <alignment horizontal="center" vertical="center"/>
    </xf>
    <xf numFmtId="38" fontId="17" fillId="3" borderId="1" xfId="4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38" fontId="17" fillId="4" borderId="1" xfId="4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180" fontId="13" fillId="0" borderId="25" xfId="1" applyNumberFormat="1" applyFont="1" applyBorder="1" applyAlignment="1">
      <alignment horizontal="center" vertical="center" shrinkToFit="1"/>
    </xf>
    <xf numFmtId="0" fontId="16" fillId="0" borderId="85" xfId="0" applyFont="1" applyBorder="1" applyAlignment="1">
      <alignment horizontal="center" vertical="center"/>
    </xf>
    <xf numFmtId="0" fontId="14" fillId="7" borderId="30" xfId="1" applyFont="1" applyFill="1" applyBorder="1" applyAlignment="1">
      <alignment vertical="center" shrinkToFit="1"/>
    </xf>
    <xf numFmtId="38" fontId="14" fillId="0" borderId="3" xfId="1" applyNumberFormat="1" applyFont="1" applyBorder="1" applyAlignment="1">
      <alignment horizontal="center" vertical="center" wrapText="1" shrinkToFit="1"/>
    </xf>
    <xf numFmtId="0" fontId="14" fillId="3" borderId="2" xfId="1" applyFont="1" applyFill="1" applyBorder="1" applyAlignment="1">
      <alignment horizontal="center" vertical="center" shrinkToFit="1"/>
    </xf>
    <xf numFmtId="0" fontId="13" fillId="0" borderId="31" xfId="1" applyFont="1" applyBorder="1" applyAlignment="1">
      <alignment horizontal="center" vertical="center" shrinkToFit="1"/>
    </xf>
    <xf numFmtId="0" fontId="13" fillId="0" borderId="1" xfId="1" applyFont="1" applyBorder="1" applyAlignment="1">
      <alignment horizontal="center" vertical="center" shrinkToFit="1"/>
    </xf>
    <xf numFmtId="0" fontId="13" fillId="0" borderId="2" xfId="1" applyFont="1" applyBorder="1" applyAlignment="1">
      <alignment horizontal="center" vertical="center" shrinkToFit="1"/>
    </xf>
    <xf numFmtId="0" fontId="13" fillId="0" borderId="24" xfId="1" applyFont="1" applyBorder="1" applyAlignment="1">
      <alignment horizontal="center" vertical="center" shrinkToFit="1"/>
    </xf>
    <xf numFmtId="0" fontId="14" fillId="0" borderId="1" xfId="1" applyFont="1" applyBorder="1" applyAlignment="1">
      <alignment horizontal="center" vertical="center" wrapText="1" shrinkToFit="1"/>
    </xf>
    <xf numFmtId="0" fontId="13" fillId="3" borderId="2" xfId="1" applyFont="1" applyFill="1" applyBorder="1" applyAlignment="1">
      <alignment horizontal="center" vertical="center" shrinkToFit="1"/>
    </xf>
    <xf numFmtId="0" fontId="14" fillId="0" borderId="0" xfId="1" applyFont="1" applyAlignment="1">
      <alignment horizontal="center" vertical="center" shrinkToFit="1"/>
    </xf>
    <xf numFmtId="0" fontId="13" fillId="4" borderId="2" xfId="1" applyFont="1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86" xfId="0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 wrapText="1" shrinkToFit="1"/>
    </xf>
    <xf numFmtId="0" fontId="14" fillId="4" borderId="2" xfId="1" applyFont="1" applyFill="1" applyBorder="1" applyAlignment="1">
      <alignment vertical="center" shrinkToFit="1"/>
    </xf>
    <xf numFmtId="0" fontId="13" fillId="4" borderId="26" xfId="1" applyFont="1" applyFill="1" applyBorder="1" applyAlignment="1">
      <alignment horizontal="center" vertical="center" shrinkToFit="1"/>
    </xf>
    <xf numFmtId="0" fontId="13" fillId="4" borderId="25" xfId="1" applyFont="1" applyFill="1" applyBorder="1" applyAlignment="1">
      <alignment horizontal="center" vertical="center" shrinkToFit="1"/>
    </xf>
    <xf numFmtId="0" fontId="14" fillId="0" borderId="34" xfId="1" applyFont="1" applyBorder="1" applyAlignment="1">
      <alignment horizontal="center" vertical="center" shrinkToFit="1"/>
    </xf>
    <xf numFmtId="0" fontId="6" fillId="0" borderId="1" xfId="2" applyFont="1" applyBorder="1">
      <alignment vertical="center"/>
    </xf>
    <xf numFmtId="0" fontId="2" fillId="0" borderId="1" xfId="1" applyBorder="1">
      <alignment vertical="center"/>
    </xf>
    <xf numFmtId="0" fontId="0" fillId="0" borderId="1" xfId="2" applyFont="1" applyBorder="1">
      <alignment vertical="center"/>
    </xf>
    <xf numFmtId="0" fontId="2" fillId="0" borderId="1" xfId="2" applyBorder="1">
      <alignment vertical="center"/>
    </xf>
    <xf numFmtId="0" fontId="2" fillId="0" borderId="1" xfId="1" applyBorder="1" applyAlignment="1">
      <alignment horizontal="center" vertical="center"/>
    </xf>
    <xf numFmtId="0" fontId="14" fillId="4" borderId="92" xfId="1" applyFont="1" applyFill="1" applyBorder="1" applyAlignment="1">
      <alignment horizontal="center" vertical="center" shrinkToFit="1"/>
    </xf>
    <xf numFmtId="0" fontId="14" fillId="4" borderId="6" xfId="1" applyFont="1" applyFill="1" applyBorder="1" applyAlignment="1">
      <alignment horizontal="center" vertical="center" shrinkToFit="1"/>
    </xf>
    <xf numFmtId="0" fontId="13" fillId="3" borderId="4" xfId="1" applyFont="1" applyFill="1" applyBorder="1" applyAlignment="1">
      <alignment horizontal="center" vertical="center" shrinkToFit="1"/>
    </xf>
    <xf numFmtId="0" fontId="13" fillId="3" borderId="7" xfId="1" applyFont="1" applyFill="1" applyBorder="1" applyAlignment="1">
      <alignment horizontal="center" vertical="center" shrinkToFit="1"/>
    </xf>
    <xf numFmtId="0" fontId="14" fillId="3" borderId="97" xfId="1" applyFont="1" applyFill="1" applyBorder="1" applyAlignment="1">
      <alignment horizontal="center" vertical="center" shrinkToFit="1"/>
    </xf>
    <xf numFmtId="0" fontId="14" fillId="3" borderId="95" xfId="1" applyFont="1" applyFill="1" applyBorder="1" applyAlignment="1">
      <alignment horizontal="center" vertical="center" shrinkToFit="1"/>
    </xf>
    <xf numFmtId="0" fontId="14" fillId="0" borderId="33" xfId="1" applyFont="1" applyBorder="1" applyAlignment="1">
      <alignment horizontal="center" vertical="center" shrinkToFit="1"/>
    </xf>
    <xf numFmtId="0" fontId="4" fillId="0" borderId="9" xfId="2" applyFont="1" applyBorder="1" applyAlignment="1">
      <alignment horizontal="center" vertical="center"/>
    </xf>
    <xf numFmtId="0" fontId="4" fillId="0" borderId="5" xfId="2" applyFont="1" applyBorder="1" applyAlignment="1">
      <alignment horizontal="center" vertical="center"/>
    </xf>
    <xf numFmtId="185" fontId="6" fillId="0" borderId="0" xfId="2" applyNumberFormat="1" applyFont="1">
      <alignment vertical="center"/>
    </xf>
    <xf numFmtId="0" fontId="6" fillId="0" borderId="0" xfId="2" applyFont="1" applyAlignment="1">
      <alignment vertical="center" shrinkToFit="1"/>
    </xf>
    <xf numFmtId="56" fontId="6" fillId="0" borderId="102" xfId="2" quotePrefix="1" applyNumberFormat="1" applyFont="1" applyBorder="1">
      <alignment vertical="center"/>
    </xf>
    <xf numFmtId="56" fontId="6" fillId="0" borderId="102" xfId="2" applyNumberFormat="1" applyFont="1" applyBorder="1">
      <alignment vertical="center"/>
    </xf>
    <xf numFmtId="0" fontId="6" fillId="0" borderId="12" xfId="2" applyFont="1" applyBorder="1">
      <alignment vertical="center"/>
    </xf>
    <xf numFmtId="0" fontId="6" fillId="0" borderId="11" xfId="2" applyFont="1" applyBorder="1">
      <alignment vertical="center"/>
    </xf>
    <xf numFmtId="38" fontId="6" fillId="0" borderId="12" xfId="3" applyFont="1" applyBorder="1" applyAlignment="1">
      <alignment vertical="center"/>
    </xf>
    <xf numFmtId="38" fontId="6" fillId="0" borderId="11" xfId="3" applyFont="1" applyBorder="1" applyAlignment="1">
      <alignment vertical="center"/>
    </xf>
    <xf numFmtId="56" fontId="6" fillId="0" borderId="2" xfId="2" quotePrefix="1" applyNumberFormat="1" applyFont="1" applyBorder="1">
      <alignment vertical="center"/>
    </xf>
    <xf numFmtId="56" fontId="6" fillId="0" borderId="1" xfId="2" applyNumberFormat="1" applyFont="1" applyBorder="1">
      <alignment vertical="center"/>
    </xf>
    <xf numFmtId="0" fontId="6" fillId="0" borderId="69" xfId="2" applyFont="1" applyBorder="1" applyAlignment="1">
      <alignment horizontal="right" vertical="center"/>
    </xf>
    <xf numFmtId="38" fontId="6" fillId="0" borderId="69" xfId="3" applyFont="1" applyBorder="1" applyAlignment="1">
      <alignment horizontal="right" vertical="center"/>
    </xf>
    <xf numFmtId="38" fontId="6" fillId="0" borderId="47" xfId="3" applyFont="1" applyBorder="1" applyAlignment="1">
      <alignment horizontal="left" vertical="center"/>
    </xf>
    <xf numFmtId="56" fontId="6" fillId="0" borderId="69" xfId="2" applyNumberFormat="1" applyFont="1" applyBorder="1">
      <alignment vertical="center"/>
    </xf>
    <xf numFmtId="38" fontId="6" fillId="0" borderId="47" xfId="3" applyFont="1" applyBorder="1" applyAlignment="1">
      <alignment horizontal="center" vertical="center"/>
    </xf>
    <xf numFmtId="0" fontId="6" fillId="0" borderId="85" xfId="2" applyFont="1" applyBorder="1" applyAlignment="1">
      <alignment horizontal="right" vertical="center"/>
    </xf>
    <xf numFmtId="0" fontId="6" fillId="0" borderId="88" xfId="2" applyFont="1" applyBorder="1">
      <alignment vertical="center"/>
    </xf>
    <xf numFmtId="38" fontId="6" fillId="0" borderId="3" xfId="3" applyFont="1" applyBorder="1" applyAlignment="1">
      <alignment vertical="center"/>
    </xf>
    <xf numFmtId="0" fontId="6" fillId="0" borderId="103" xfId="2" applyFont="1" applyBorder="1">
      <alignment vertical="center"/>
    </xf>
    <xf numFmtId="0" fontId="6" fillId="0" borderId="104" xfId="2" applyFont="1" applyBorder="1">
      <alignment vertical="center"/>
    </xf>
    <xf numFmtId="0" fontId="6" fillId="0" borderId="105" xfId="2" applyFont="1" applyBorder="1">
      <alignment vertical="center"/>
    </xf>
    <xf numFmtId="0" fontId="6" fillId="0" borderId="13" xfId="2" applyFont="1" applyBorder="1">
      <alignment vertical="center"/>
    </xf>
    <xf numFmtId="38" fontId="6" fillId="0" borderId="7" xfId="3" applyFont="1" applyBorder="1" applyAlignment="1">
      <alignment vertical="center"/>
    </xf>
    <xf numFmtId="38" fontId="6" fillId="0" borderId="13" xfId="3" applyFont="1" applyBorder="1" applyAlignment="1">
      <alignment vertical="center"/>
    </xf>
    <xf numFmtId="0" fontId="9" fillId="0" borderId="0" xfId="1" applyFont="1">
      <alignment vertical="center"/>
    </xf>
    <xf numFmtId="0" fontId="6" fillId="0" borderId="0" xfId="1" applyFont="1">
      <alignment vertical="center"/>
    </xf>
    <xf numFmtId="38" fontId="6" fillId="0" borderId="108" xfId="5" applyFont="1" applyBorder="1" applyAlignment="1">
      <alignment horizontal="center" vertical="center" shrinkToFit="1"/>
    </xf>
    <xf numFmtId="38" fontId="6" fillId="0" borderId="109" xfId="5" applyFont="1" applyBorder="1" applyAlignment="1">
      <alignment horizontal="center" vertical="center" shrinkToFit="1"/>
    </xf>
    <xf numFmtId="0" fontId="6" fillId="0" borderId="2" xfId="1" applyFont="1" applyBorder="1" applyAlignment="1">
      <alignment horizontal="center" vertical="center" shrinkToFit="1"/>
    </xf>
    <xf numFmtId="38" fontId="6" fillId="0" borderId="24" xfId="4" applyFont="1" applyBorder="1" applyAlignment="1">
      <alignment vertical="center"/>
    </xf>
    <xf numFmtId="38" fontId="6" fillId="0" borderId="1" xfId="4" applyFont="1" applyBorder="1" applyAlignment="1">
      <alignment vertical="center"/>
    </xf>
    <xf numFmtId="38" fontId="6" fillId="0" borderId="65" xfId="4" applyFont="1" applyBorder="1" applyAlignment="1">
      <alignment vertical="center"/>
    </xf>
    <xf numFmtId="38" fontId="6" fillId="0" borderId="111" xfId="4" applyFont="1" applyBorder="1" applyAlignment="1">
      <alignment vertical="center"/>
    </xf>
    <xf numFmtId="38" fontId="4" fillId="0" borderId="24" xfId="4" applyFont="1" applyBorder="1" applyAlignment="1">
      <alignment vertical="center"/>
    </xf>
    <xf numFmtId="38" fontId="4" fillId="0" borderId="23" xfId="4" applyFont="1" applyBorder="1" applyAlignment="1">
      <alignment vertical="center"/>
    </xf>
    <xf numFmtId="0" fontId="4" fillId="0" borderId="95" xfId="1" applyFont="1" applyBorder="1" applyAlignment="1">
      <alignment horizontal="center" vertical="center"/>
    </xf>
    <xf numFmtId="38" fontId="4" fillId="0" borderId="112" xfId="4" applyFont="1" applyBorder="1" applyAlignment="1">
      <alignment vertical="center"/>
    </xf>
    <xf numFmtId="38" fontId="4" fillId="0" borderId="97" xfId="4" applyFont="1" applyBorder="1" applyAlignment="1">
      <alignment vertical="center"/>
    </xf>
    <xf numFmtId="38" fontId="4" fillId="0" borderId="113" xfId="4" applyFont="1" applyBorder="1" applyAlignment="1">
      <alignment vertical="center"/>
    </xf>
    <xf numFmtId="38" fontId="4" fillId="0" borderId="114" xfId="4" applyFont="1" applyBorder="1" applyAlignment="1">
      <alignment vertical="center"/>
    </xf>
    <xf numFmtId="38" fontId="4" fillId="0" borderId="115" xfId="4" applyFont="1" applyBorder="1" applyAlignment="1">
      <alignment vertical="center"/>
    </xf>
    <xf numFmtId="0" fontId="6" fillId="0" borderId="38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6" fillId="0" borderId="37" xfId="1" applyFont="1" applyBorder="1" applyAlignment="1">
      <alignment horizontal="center" vertical="center"/>
    </xf>
    <xf numFmtId="38" fontId="6" fillId="0" borderId="23" xfId="4" applyFont="1" applyBorder="1" applyAlignment="1">
      <alignment vertical="center"/>
    </xf>
    <xf numFmtId="0" fontId="6" fillId="0" borderId="24" xfId="1" applyFont="1" applyBorder="1" applyAlignment="1">
      <alignment horizontal="center" vertical="center" wrapText="1"/>
    </xf>
    <xf numFmtId="38" fontId="4" fillId="0" borderId="0" xfId="4" applyFont="1" applyBorder="1">
      <alignment vertical="center"/>
    </xf>
    <xf numFmtId="0" fontId="6" fillId="0" borderId="24" xfId="1" applyFont="1" applyBorder="1">
      <alignment vertical="center"/>
    </xf>
    <xf numFmtId="38" fontId="6" fillId="0" borderId="1" xfId="4" applyFont="1" applyBorder="1">
      <alignment vertical="center"/>
    </xf>
    <xf numFmtId="38" fontId="6" fillId="0" borderId="23" xfId="4" applyFont="1" applyBorder="1">
      <alignment vertical="center"/>
    </xf>
    <xf numFmtId="0" fontId="4" fillId="0" borderId="112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 shrinkToFit="1"/>
    </xf>
    <xf numFmtId="38" fontId="4" fillId="0" borderId="22" xfId="4" applyFont="1" applyBorder="1" applyAlignment="1">
      <alignment vertical="center"/>
    </xf>
    <xf numFmtId="38" fontId="4" fillId="0" borderId="21" xfId="4" applyFont="1" applyBorder="1" applyAlignment="1">
      <alignment vertical="center"/>
    </xf>
    <xf numFmtId="0" fontId="23" fillId="0" borderId="0" xfId="6" applyFont="1" applyAlignment="1">
      <alignment horizontal="right"/>
    </xf>
    <xf numFmtId="0" fontId="23" fillId="0" borderId="0" xfId="6" applyFont="1">
      <alignment vertical="center"/>
    </xf>
    <xf numFmtId="0" fontId="22" fillId="0" borderId="38" xfId="6" applyFont="1" applyBorder="1" applyAlignment="1">
      <alignment horizontal="center" vertical="center"/>
    </xf>
    <xf numFmtId="0" fontId="22" fillId="0" borderId="32" xfId="6" applyFont="1" applyBorder="1" applyAlignment="1">
      <alignment horizontal="center" vertical="center" wrapText="1"/>
    </xf>
    <xf numFmtId="0" fontId="22" fillId="0" borderId="31" xfId="6" applyFont="1" applyBorder="1" applyAlignment="1">
      <alignment horizontal="center" vertical="center"/>
    </xf>
    <xf numFmtId="0" fontId="22" fillId="0" borderId="121" xfId="6" applyFont="1" applyBorder="1" applyAlignment="1">
      <alignment horizontal="center" vertical="center"/>
    </xf>
    <xf numFmtId="181" fontId="23" fillId="0" borderId="52" xfId="6" applyNumberFormat="1" applyFont="1" applyBorder="1" applyAlignment="1">
      <alignment horizontal="right" vertical="center"/>
    </xf>
    <xf numFmtId="0" fontId="23" fillId="0" borderId="11" xfId="6" applyFont="1" applyBorder="1" applyAlignment="1">
      <alignment horizontal="center" vertical="center"/>
    </xf>
    <xf numFmtId="0" fontId="23" fillId="0" borderId="12" xfId="6" applyFont="1" applyBorder="1" applyAlignment="1">
      <alignment horizontal="center" vertical="center"/>
    </xf>
    <xf numFmtId="181" fontId="23" fillId="0" borderId="57" xfId="6" applyNumberFormat="1" applyFont="1" applyBorder="1" applyAlignment="1">
      <alignment horizontal="right" vertical="center"/>
    </xf>
    <xf numFmtId="0" fontId="23" fillId="0" borderId="3" xfId="6" applyFont="1" applyBorder="1" applyAlignment="1">
      <alignment horizontal="center" vertical="center"/>
    </xf>
    <xf numFmtId="0" fontId="23" fillId="0" borderId="1" xfId="6" applyFont="1" applyBorder="1" applyAlignment="1">
      <alignment horizontal="center" vertical="center"/>
    </xf>
    <xf numFmtId="181" fontId="23" fillId="0" borderId="119" xfId="6" applyNumberFormat="1" applyFont="1" applyBorder="1" applyAlignment="1">
      <alignment horizontal="right" vertical="center"/>
    </xf>
    <xf numFmtId="0" fontId="23" fillId="0" borderId="13" xfId="6" applyFont="1" applyBorder="1" applyAlignment="1">
      <alignment horizontal="center" vertical="center"/>
    </xf>
    <xf numFmtId="0" fontId="23" fillId="0" borderId="4" xfId="6" applyFont="1" applyBorder="1" applyAlignment="1">
      <alignment horizontal="center" vertical="center"/>
    </xf>
    <xf numFmtId="0" fontId="24" fillId="0" borderId="120" xfId="6" applyFont="1" applyBorder="1" applyAlignment="1">
      <alignment horizontal="right" vertical="center"/>
    </xf>
    <xf numFmtId="0" fontId="24" fillId="0" borderId="112" xfId="6" applyFont="1" applyBorder="1" applyAlignment="1">
      <alignment horizontal="center" vertical="center"/>
    </xf>
    <xf numFmtId="0" fontId="24" fillId="0" borderId="115" xfId="6" applyFont="1" applyBorder="1" applyAlignment="1">
      <alignment horizontal="center" vertical="center"/>
    </xf>
    <xf numFmtId="0" fontId="25" fillId="0" borderId="52" xfId="6" applyFont="1" applyBorder="1" applyAlignment="1" applyProtection="1">
      <alignment horizontal="left" vertical="center" shrinkToFit="1"/>
      <protection locked="0"/>
    </xf>
    <xf numFmtId="0" fontId="25" fillId="8" borderId="57" xfId="6" applyFont="1" applyFill="1" applyBorder="1" applyAlignment="1" applyProtection="1">
      <alignment horizontal="left" vertical="center" shrinkToFit="1"/>
      <protection locked="0"/>
    </xf>
    <xf numFmtId="0" fontId="25" fillId="0" borderId="57" xfId="6" applyFont="1" applyBorder="1" applyAlignment="1" applyProtection="1">
      <alignment horizontal="left" vertical="center" shrinkToFit="1"/>
      <protection locked="0"/>
    </xf>
    <xf numFmtId="0" fontId="26" fillId="0" borderId="120" xfId="6" applyFont="1" applyBorder="1" applyAlignment="1" applyProtection="1">
      <alignment horizontal="left" vertical="center" shrinkToFit="1"/>
      <protection locked="0"/>
    </xf>
    <xf numFmtId="0" fontId="13" fillId="4" borderId="1" xfId="1" applyFont="1" applyFill="1" applyBorder="1" applyAlignment="1" applyProtection="1">
      <alignment horizontal="center" vertical="center" shrinkToFit="1"/>
      <protection locked="0"/>
    </xf>
    <xf numFmtId="0" fontId="13" fillId="4" borderId="2" xfId="1" applyFont="1" applyFill="1" applyBorder="1" applyAlignment="1" applyProtection="1">
      <alignment horizontal="center" vertical="center" shrinkToFit="1"/>
      <protection locked="0"/>
    </xf>
    <xf numFmtId="0" fontId="13" fillId="4" borderId="23" xfId="1" applyFont="1" applyFill="1" applyBorder="1" applyAlignment="1" applyProtection="1">
      <alignment horizontal="center" vertical="center" shrinkToFit="1"/>
      <protection locked="0"/>
    </xf>
    <xf numFmtId="0" fontId="13" fillId="3" borderId="1" xfId="1" applyFont="1" applyFill="1" applyBorder="1" applyAlignment="1" applyProtection="1">
      <alignment horizontal="center" vertical="center" shrinkToFit="1"/>
      <protection locked="0"/>
    </xf>
    <xf numFmtId="0" fontId="13" fillId="3" borderId="2" xfId="1" applyFont="1" applyFill="1" applyBorder="1" applyAlignment="1" applyProtection="1">
      <alignment horizontal="center" vertical="center" shrinkToFit="1"/>
      <protection locked="0"/>
    </xf>
    <xf numFmtId="0" fontId="13" fillId="3" borderId="23" xfId="1" applyFont="1" applyFill="1" applyBorder="1" applyAlignment="1" applyProtection="1">
      <alignment horizontal="center" vertical="center" shrinkToFit="1"/>
      <protection locked="0"/>
    </xf>
    <xf numFmtId="0" fontId="13" fillId="0" borderId="2" xfId="1" applyFont="1" applyBorder="1" applyAlignment="1" applyProtection="1">
      <alignment horizontal="center" vertical="center" shrinkToFit="1"/>
      <protection locked="0"/>
    </xf>
    <xf numFmtId="0" fontId="13" fillId="0" borderId="68" xfId="1" applyFont="1" applyBorder="1" applyAlignment="1" applyProtection="1">
      <alignment horizontal="center" vertical="center" shrinkToFit="1"/>
      <protection locked="0"/>
    </xf>
    <xf numFmtId="0" fontId="13" fillId="0" borderId="1" xfId="1" applyFont="1" applyBorder="1" applyAlignment="1" applyProtection="1">
      <alignment horizontal="center" vertical="center" shrinkToFit="1"/>
      <protection locked="0"/>
    </xf>
    <xf numFmtId="0" fontId="13" fillId="0" borderId="69" xfId="1" applyFont="1" applyBorder="1" applyAlignment="1" applyProtection="1">
      <alignment horizontal="center" vertical="center" shrinkToFit="1"/>
      <protection locked="0"/>
    </xf>
    <xf numFmtId="0" fontId="13" fillId="0" borderId="34" xfId="1" applyFont="1" applyBorder="1" applyAlignment="1" applyProtection="1">
      <alignment horizontal="center" vertical="center" shrinkToFit="1"/>
      <protection locked="0"/>
    </xf>
    <xf numFmtId="0" fontId="13" fillId="0" borderId="31" xfId="1" applyFont="1" applyBorder="1" applyAlignment="1" applyProtection="1">
      <alignment horizontal="center" vertical="center" shrinkToFit="1"/>
      <protection locked="0"/>
    </xf>
    <xf numFmtId="38" fontId="14" fillId="0" borderId="3" xfId="1" applyNumberFormat="1" applyFont="1" applyBorder="1" applyAlignment="1" applyProtection="1">
      <alignment horizontal="center" vertical="center" wrapText="1" shrinkToFit="1"/>
      <protection locked="0"/>
    </xf>
    <xf numFmtId="38" fontId="13" fillId="0" borderId="1" xfId="4" applyFont="1" applyFill="1" applyBorder="1" applyAlignment="1" applyProtection="1">
      <alignment vertical="center" shrinkToFit="1"/>
      <protection locked="0"/>
    </xf>
    <xf numFmtId="38" fontId="13" fillId="0" borderId="5" xfId="4" applyFont="1" applyFill="1" applyBorder="1" applyAlignment="1" applyProtection="1">
      <alignment vertical="center" shrinkToFit="1"/>
      <protection locked="0"/>
    </xf>
    <xf numFmtId="38" fontId="13" fillId="0" borderId="26" xfId="4" applyFont="1" applyFill="1" applyBorder="1" applyAlignment="1" applyProtection="1">
      <alignment vertical="center" shrinkToFit="1"/>
      <protection locked="0"/>
    </xf>
    <xf numFmtId="0" fontId="12" fillId="0" borderId="1" xfId="0" applyFont="1" applyBorder="1" applyProtection="1">
      <alignment vertical="center"/>
      <protection locked="0"/>
    </xf>
    <xf numFmtId="0" fontId="12" fillId="0" borderId="26" xfId="0" applyFont="1" applyBorder="1" applyProtection="1">
      <alignment vertical="center"/>
      <protection locked="0"/>
    </xf>
    <xf numFmtId="0" fontId="13" fillId="0" borderId="0" xfId="1" applyFont="1" applyAlignment="1" applyProtection="1">
      <alignment vertical="center" shrinkToFit="1"/>
      <protection locked="0"/>
    </xf>
    <xf numFmtId="38" fontId="14" fillId="0" borderId="0" xfId="1" applyNumberFormat="1" applyFont="1" applyAlignment="1" applyProtection="1">
      <alignment vertical="center" shrinkToFit="1"/>
      <protection locked="0"/>
    </xf>
    <xf numFmtId="0" fontId="0" fillId="0" borderId="0" xfId="0" applyProtection="1">
      <alignment vertical="center"/>
      <protection locked="0"/>
    </xf>
    <xf numFmtId="0" fontId="16" fillId="0" borderId="0" xfId="0" applyFont="1" applyAlignment="1" applyProtection="1">
      <alignment vertical="center" shrinkToFit="1"/>
      <protection locked="0"/>
    </xf>
    <xf numFmtId="38" fontId="12" fillId="0" borderId="0" xfId="4" applyFont="1" applyBorder="1" applyAlignment="1" applyProtection="1">
      <alignment vertical="center" shrinkToFit="1"/>
      <protection locked="0"/>
    </xf>
    <xf numFmtId="0" fontId="14" fillId="0" borderId="0" xfId="1" applyFont="1" applyAlignment="1">
      <alignment vertical="center" shrinkToFit="1"/>
    </xf>
    <xf numFmtId="56" fontId="6" fillId="0" borderId="102" xfId="2" applyNumberFormat="1" applyFont="1" applyBorder="1" applyAlignment="1">
      <alignment horizontal="center" vertical="center"/>
    </xf>
    <xf numFmtId="0" fontId="13" fillId="5" borderId="40" xfId="1" applyFont="1" applyFill="1" applyBorder="1" applyAlignment="1">
      <alignment horizontal="center" vertical="center" shrinkToFit="1"/>
    </xf>
    <xf numFmtId="0" fontId="13" fillId="5" borderId="39" xfId="1" applyFont="1" applyFill="1" applyBorder="1" applyAlignment="1">
      <alignment horizontal="center" vertical="center" shrinkToFit="1"/>
    </xf>
    <xf numFmtId="176" fontId="14" fillId="6" borderId="0" xfId="1" applyNumberFormat="1" applyFont="1" applyFill="1" applyAlignment="1" applyProtection="1">
      <alignment horizontal="center" vertical="center" shrinkToFit="1"/>
      <protection locked="0"/>
    </xf>
    <xf numFmtId="176" fontId="14" fillId="6" borderId="30" xfId="1" applyNumberFormat="1" applyFont="1" applyFill="1" applyBorder="1" applyAlignment="1">
      <alignment horizontal="center" vertical="center" shrinkToFit="1"/>
    </xf>
    <xf numFmtId="176" fontId="14" fillId="6" borderId="0" xfId="1" applyNumberFormat="1" applyFont="1" applyFill="1" applyAlignment="1">
      <alignment horizontal="center" vertical="center" shrinkToFit="1"/>
    </xf>
    <xf numFmtId="0" fontId="13" fillId="0" borderId="3" xfId="1" applyFont="1" applyBorder="1" applyAlignment="1">
      <alignment horizontal="center" vertical="center" wrapText="1" shrinkToFit="1"/>
    </xf>
    <xf numFmtId="0" fontId="13" fillId="0" borderId="1" xfId="1" applyFont="1" applyBorder="1" applyAlignment="1">
      <alignment horizontal="center" vertical="center" wrapText="1" shrinkToFit="1"/>
    </xf>
    <xf numFmtId="0" fontId="13" fillId="0" borderId="88" xfId="1" applyFont="1" applyBorder="1" applyAlignment="1">
      <alignment horizontal="center" vertical="center" wrapText="1" shrinkToFit="1"/>
    </xf>
    <xf numFmtId="0" fontId="13" fillId="0" borderId="26" xfId="1" applyFont="1" applyBorder="1" applyAlignment="1">
      <alignment horizontal="center" vertical="center" wrapText="1" shrinkToFit="1"/>
    </xf>
    <xf numFmtId="0" fontId="13" fillId="6" borderId="30" xfId="1" applyFont="1" applyFill="1" applyBorder="1" applyAlignment="1">
      <alignment horizontal="center" vertical="center" shrinkToFit="1"/>
    </xf>
    <xf numFmtId="0" fontId="13" fillId="6" borderId="47" xfId="1" applyFont="1" applyFill="1" applyBorder="1" applyAlignment="1">
      <alignment horizontal="center" vertical="center" shrinkToFit="1"/>
    </xf>
    <xf numFmtId="0" fontId="13" fillId="6" borderId="2" xfId="1" applyFont="1" applyFill="1" applyBorder="1" applyAlignment="1">
      <alignment horizontal="center" vertical="center" shrinkToFit="1"/>
    </xf>
    <xf numFmtId="0" fontId="13" fillId="6" borderId="59" xfId="1" applyFont="1" applyFill="1" applyBorder="1" applyAlignment="1">
      <alignment horizontal="center" vertical="center" shrinkToFit="1"/>
    </xf>
    <xf numFmtId="0" fontId="13" fillId="6" borderId="3" xfId="1" applyFont="1" applyFill="1" applyBorder="1" applyAlignment="1">
      <alignment horizontal="center" vertical="center" shrinkToFit="1"/>
    </xf>
    <xf numFmtId="0" fontId="13" fillId="6" borderId="40" xfId="1" applyFont="1" applyFill="1" applyBorder="1" applyAlignment="1">
      <alignment horizontal="center" vertical="center" shrinkToFit="1"/>
    </xf>
    <xf numFmtId="0" fontId="13" fillId="6" borderId="39" xfId="1" applyFont="1" applyFill="1" applyBorder="1" applyAlignment="1">
      <alignment horizontal="center" vertical="center" shrinkToFit="1"/>
    </xf>
    <xf numFmtId="176" fontId="14" fillId="5" borderId="0" xfId="1" applyNumberFormat="1" applyFont="1" applyFill="1" applyAlignment="1">
      <alignment horizontal="center" vertical="center" shrinkToFit="1"/>
    </xf>
    <xf numFmtId="176" fontId="14" fillId="5" borderId="30" xfId="1" applyNumberFormat="1" applyFont="1" applyFill="1" applyBorder="1" applyAlignment="1">
      <alignment horizontal="center" vertical="center" shrinkToFit="1"/>
    </xf>
    <xf numFmtId="0" fontId="13" fillId="0" borderId="2" xfId="1" applyFont="1" applyBorder="1" applyAlignment="1">
      <alignment horizontal="center" vertical="center" shrinkToFit="1"/>
    </xf>
    <xf numFmtId="0" fontId="13" fillId="0" borderId="59" xfId="1" applyFont="1" applyBorder="1" applyAlignment="1">
      <alignment horizontal="center" vertical="center" shrinkToFit="1"/>
    </xf>
    <xf numFmtId="0" fontId="13" fillId="0" borderId="3" xfId="1" applyFont="1" applyBorder="1" applyAlignment="1">
      <alignment horizontal="center" vertical="center" shrinkToFit="1"/>
    </xf>
    <xf numFmtId="0" fontId="14" fillId="0" borderId="0" xfId="1" applyFont="1" applyAlignment="1">
      <alignment horizontal="center" vertical="center" shrinkToFit="1"/>
    </xf>
    <xf numFmtId="0" fontId="14" fillId="0" borderId="50" xfId="1" applyFont="1" applyBorder="1" applyAlignment="1">
      <alignment horizontal="center" vertical="center" shrinkToFit="1"/>
    </xf>
    <xf numFmtId="0" fontId="14" fillId="0" borderId="30" xfId="1" applyFont="1" applyBorder="1" applyAlignment="1">
      <alignment horizontal="center" vertical="center" shrinkToFit="1"/>
    </xf>
    <xf numFmtId="0" fontId="14" fillId="0" borderId="47" xfId="1" applyFont="1" applyBorder="1" applyAlignment="1">
      <alignment horizontal="center" vertical="center" shrinkToFit="1"/>
    </xf>
    <xf numFmtId="179" fontId="14" fillId="0" borderId="49" xfId="1" applyNumberFormat="1" applyFont="1" applyBorder="1" applyAlignment="1">
      <alignment horizontal="center" vertical="center" wrapText="1" shrinkToFit="1"/>
    </xf>
    <xf numFmtId="179" fontId="14" fillId="0" borderId="48" xfId="1" applyNumberFormat="1" applyFont="1" applyBorder="1" applyAlignment="1">
      <alignment horizontal="center" vertical="center" wrapText="1" shrinkToFit="1"/>
    </xf>
    <xf numFmtId="179" fontId="14" fillId="0" borderId="46" xfId="1" applyNumberFormat="1" applyFont="1" applyBorder="1" applyAlignment="1">
      <alignment horizontal="center" vertical="center" wrapText="1" shrinkToFit="1"/>
    </xf>
    <xf numFmtId="179" fontId="14" fillId="0" borderId="45" xfId="1" applyNumberFormat="1" applyFont="1" applyBorder="1" applyAlignment="1">
      <alignment horizontal="center" vertical="center" wrapText="1" shrinkToFit="1"/>
    </xf>
    <xf numFmtId="0" fontId="14" fillId="6" borderId="1" xfId="1" applyFont="1" applyFill="1" applyBorder="1" applyAlignment="1">
      <alignment horizontal="center" vertical="center" shrinkToFit="1"/>
    </xf>
    <xf numFmtId="0" fontId="13" fillId="6" borderId="44" xfId="1" applyFont="1" applyFill="1" applyBorder="1" applyAlignment="1">
      <alignment horizontal="center" vertical="center" shrinkToFit="1"/>
    </xf>
    <xf numFmtId="0" fontId="13" fillId="6" borderId="43" xfId="1" applyFont="1" applyFill="1" applyBorder="1" applyAlignment="1">
      <alignment horizontal="center" vertical="center" shrinkToFit="1"/>
    </xf>
    <xf numFmtId="0" fontId="13" fillId="0" borderId="29" xfId="1" applyFont="1" applyBorder="1" applyAlignment="1">
      <alignment horizontal="center" vertical="center" shrinkToFit="1"/>
    </xf>
    <xf numFmtId="0" fontId="13" fillId="0" borderId="28" xfId="1" applyFont="1" applyBorder="1" applyAlignment="1">
      <alignment horizontal="center" vertical="center" shrinkToFit="1"/>
    </xf>
    <xf numFmtId="0" fontId="13" fillId="0" borderId="27" xfId="1" applyFont="1" applyBorder="1" applyAlignment="1">
      <alignment horizontal="center" vertical="center" shrinkToFit="1"/>
    </xf>
    <xf numFmtId="0" fontId="14" fillId="0" borderId="32" xfId="1" applyFont="1" applyBorder="1" applyAlignment="1">
      <alignment horizontal="center" vertical="center" shrinkToFit="1"/>
    </xf>
    <xf numFmtId="0" fontId="14" fillId="0" borderId="34" xfId="1" applyFont="1" applyBorder="1" applyAlignment="1">
      <alignment horizontal="center" vertical="center" shrinkToFit="1"/>
    </xf>
    <xf numFmtId="0" fontId="13" fillId="0" borderId="40" xfId="1" applyFont="1" applyBorder="1" applyAlignment="1">
      <alignment horizontal="center" vertical="center" shrinkToFit="1"/>
    </xf>
    <xf numFmtId="0" fontId="13" fillId="0" borderId="39" xfId="1" applyFont="1" applyBorder="1" applyAlignment="1">
      <alignment horizontal="center" vertical="center" shrinkToFit="1"/>
    </xf>
    <xf numFmtId="0" fontId="14" fillId="5" borderId="1" xfId="1" applyFont="1" applyFill="1" applyBorder="1" applyAlignment="1">
      <alignment horizontal="center" vertical="center" shrinkToFit="1"/>
    </xf>
    <xf numFmtId="0" fontId="13" fillId="5" borderId="44" xfId="1" applyFont="1" applyFill="1" applyBorder="1" applyAlignment="1">
      <alignment horizontal="center" vertical="center" shrinkToFit="1"/>
    </xf>
    <xf numFmtId="0" fontId="13" fillId="5" borderId="43" xfId="1" applyFont="1" applyFill="1" applyBorder="1" applyAlignment="1">
      <alignment horizontal="center" vertical="center" shrinkToFit="1"/>
    </xf>
    <xf numFmtId="0" fontId="14" fillId="0" borderId="26" xfId="1" applyFont="1" applyBorder="1" applyAlignment="1">
      <alignment horizontal="center" vertical="center" shrinkToFit="1"/>
    </xf>
    <xf numFmtId="0" fontId="13" fillId="0" borderId="44" xfId="1" applyFont="1" applyBorder="1" applyAlignment="1">
      <alignment horizontal="center" vertical="center" shrinkToFit="1"/>
    </xf>
    <xf numFmtId="0" fontId="13" fillId="0" borderId="43" xfId="1" applyFont="1" applyBorder="1" applyAlignment="1">
      <alignment horizontal="center" vertical="center" shrinkToFit="1"/>
    </xf>
    <xf numFmtId="0" fontId="13" fillId="0" borderId="42" xfId="1" applyFont="1" applyBorder="1" applyAlignment="1">
      <alignment horizontal="center" vertical="center" shrinkToFit="1"/>
    </xf>
    <xf numFmtId="0" fontId="13" fillId="0" borderId="41" xfId="1" applyFont="1" applyBorder="1" applyAlignment="1">
      <alignment horizontal="center" vertical="center" shrinkToFit="1"/>
    </xf>
    <xf numFmtId="0" fontId="13" fillId="0" borderId="1" xfId="1" applyFont="1" applyBorder="1" applyAlignment="1">
      <alignment horizontal="center" vertical="center" shrinkToFit="1"/>
    </xf>
    <xf numFmtId="0" fontId="13" fillId="0" borderId="24" xfId="1" applyFont="1" applyBorder="1" applyAlignment="1">
      <alignment horizontal="center" vertical="center" shrinkToFit="1"/>
    </xf>
    <xf numFmtId="0" fontId="13" fillId="0" borderId="23" xfId="1" applyFont="1" applyBorder="1" applyAlignment="1">
      <alignment horizontal="center" vertical="center" shrinkToFit="1"/>
    </xf>
    <xf numFmtId="38" fontId="13" fillId="6" borderId="1" xfId="4" applyFont="1" applyFill="1" applyBorder="1" applyAlignment="1" applyProtection="1">
      <alignment horizontal="center" vertical="center" shrinkToFit="1"/>
    </xf>
    <xf numFmtId="38" fontId="13" fillId="6" borderId="23" xfId="4" applyFont="1" applyFill="1" applyBorder="1" applyAlignment="1" applyProtection="1">
      <alignment horizontal="center" vertical="center" shrinkToFit="1"/>
    </xf>
    <xf numFmtId="0" fontId="14" fillId="5" borderId="2" xfId="1" applyFont="1" applyFill="1" applyBorder="1" applyAlignment="1">
      <alignment horizontal="center" vertical="center" shrinkToFit="1"/>
    </xf>
    <xf numFmtId="38" fontId="13" fillId="5" borderId="1" xfId="4" applyFont="1" applyFill="1" applyBorder="1" applyAlignment="1" applyProtection="1">
      <alignment horizontal="center" vertical="center" shrinkToFit="1"/>
    </xf>
    <xf numFmtId="38" fontId="13" fillId="5" borderId="2" xfId="4" applyFont="1" applyFill="1" applyBorder="1" applyAlignment="1" applyProtection="1">
      <alignment horizontal="center" vertical="center" shrinkToFit="1"/>
    </xf>
    <xf numFmtId="178" fontId="13" fillId="5" borderId="24" xfId="4" applyNumberFormat="1" applyFont="1" applyFill="1" applyBorder="1" applyAlignment="1" applyProtection="1">
      <alignment horizontal="center" vertical="center" shrinkToFit="1"/>
    </xf>
    <xf numFmtId="178" fontId="13" fillId="5" borderId="1" xfId="4" applyNumberFormat="1" applyFont="1" applyFill="1" applyBorder="1" applyAlignment="1" applyProtection="1">
      <alignment horizontal="center" vertical="center" shrinkToFit="1"/>
    </xf>
    <xf numFmtId="38" fontId="13" fillId="5" borderId="23" xfId="4" applyFont="1" applyFill="1" applyBorder="1" applyAlignment="1" applyProtection="1">
      <alignment horizontal="center" vertical="center" shrinkToFit="1"/>
    </xf>
    <xf numFmtId="0" fontId="14" fillId="6" borderId="2" xfId="1" applyFont="1" applyFill="1" applyBorder="1" applyAlignment="1">
      <alignment horizontal="center" vertical="center" shrinkToFit="1"/>
    </xf>
    <xf numFmtId="38" fontId="13" fillId="6" borderId="2" xfId="4" applyFont="1" applyFill="1" applyBorder="1" applyAlignment="1" applyProtection="1">
      <alignment horizontal="center" vertical="center" shrinkToFit="1"/>
    </xf>
    <xf numFmtId="178" fontId="13" fillId="6" borderId="24" xfId="4" applyNumberFormat="1" applyFont="1" applyFill="1" applyBorder="1" applyAlignment="1" applyProtection="1">
      <alignment horizontal="center" vertical="center" shrinkToFit="1"/>
    </xf>
    <xf numFmtId="178" fontId="13" fillId="6" borderId="1" xfId="4" applyNumberFormat="1" applyFont="1" applyFill="1" applyBorder="1" applyAlignment="1" applyProtection="1">
      <alignment horizontal="center" vertical="center" shrinkToFit="1"/>
    </xf>
    <xf numFmtId="0" fontId="14" fillId="0" borderId="20" xfId="1" applyFont="1" applyBorder="1" applyAlignment="1">
      <alignment horizontal="right" vertical="center" shrinkToFit="1"/>
    </xf>
    <xf numFmtId="0" fontId="14" fillId="0" borderId="19" xfId="1" applyFont="1" applyBorder="1" applyAlignment="1">
      <alignment horizontal="right" vertical="center" shrinkToFit="1"/>
    </xf>
    <xf numFmtId="38" fontId="13" fillId="0" borderId="19" xfId="1" applyNumberFormat="1" applyFont="1" applyBorder="1" applyAlignment="1">
      <alignment horizontal="center" vertical="center" shrinkToFit="1"/>
    </xf>
    <xf numFmtId="0" fontId="13" fillId="0" borderId="19" xfId="1" applyFont="1" applyBorder="1" applyAlignment="1">
      <alignment horizontal="center" vertical="center" shrinkToFit="1"/>
    </xf>
    <xf numFmtId="0" fontId="13" fillId="0" borderId="18" xfId="1" applyFont="1" applyBorder="1" applyAlignment="1">
      <alignment horizontal="center" vertical="center" shrinkToFit="1"/>
    </xf>
    <xf numFmtId="0" fontId="14" fillId="0" borderId="1" xfId="1" applyFont="1" applyBorder="1" applyAlignment="1">
      <alignment horizontal="center" vertical="center" shrinkToFit="1"/>
    </xf>
    <xf numFmtId="0" fontId="14" fillId="0" borderId="2" xfId="1" applyFont="1" applyBorder="1" applyAlignment="1">
      <alignment horizontal="center" vertical="center" shrinkToFit="1"/>
    </xf>
    <xf numFmtId="38" fontId="13" fillId="0" borderId="1" xfId="4" applyFont="1" applyFill="1" applyBorder="1" applyAlignment="1" applyProtection="1">
      <alignment horizontal="center" vertical="center" shrinkToFit="1"/>
    </xf>
    <xf numFmtId="38" fontId="13" fillId="0" borderId="2" xfId="4" applyFont="1" applyFill="1" applyBorder="1" applyAlignment="1" applyProtection="1">
      <alignment horizontal="center" vertical="center" shrinkToFit="1"/>
    </xf>
    <xf numFmtId="178" fontId="13" fillId="0" borderId="24" xfId="4" applyNumberFormat="1" applyFont="1" applyFill="1" applyBorder="1" applyAlignment="1" applyProtection="1">
      <alignment horizontal="center" vertical="center" shrinkToFit="1"/>
    </xf>
    <xf numFmtId="178" fontId="13" fillId="0" borderId="1" xfId="4" applyNumberFormat="1" applyFont="1" applyFill="1" applyBorder="1" applyAlignment="1" applyProtection="1">
      <alignment horizontal="center" vertical="center" shrinkToFit="1"/>
    </xf>
    <xf numFmtId="38" fontId="13" fillId="0" borderId="23" xfId="4" applyFont="1" applyFill="1" applyBorder="1" applyAlignment="1" applyProtection="1">
      <alignment horizontal="center" vertical="center" shrinkToFit="1"/>
    </xf>
    <xf numFmtId="178" fontId="13" fillId="0" borderId="22" xfId="4" applyNumberFormat="1" applyFont="1" applyFill="1" applyBorder="1" applyAlignment="1" applyProtection="1">
      <alignment horizontal="center" vertical="center" shrinkToFit="1"/>
    </xf>
    <xf numFmtId="178" fontId="13" fillId="0" borderId="4" xfId="4" applyNumberFormat="1" applyFont="1" applyFill="1" applyBorder="1" applyAlignment="1" applyProtection="1">
      <alignment horizontal="center" vertical="center" shrinkToFit="1"/>
    </xf>
    <xf numFmtId="38" fontId="13" fillId="0" borderId="4" xfId="4" applyFont="1" applyFill="1" applyBorder="1" applyAlignment="1" applyProtection="1">
      <alignment horizontal="center" vertical="center" shrinkToFit="1"/>
    </xf>
    <xf numFmtId="38" fontId="13" fillId="0" borderId="21" xfId="4" applyFont="1" applyFill="1" applyBorder="1" applyAlignment="1" applyProtection="1">
      <alignment horizontal="center" vertical="center" shrinkToFit="1"/>
    </xf>
    <xf numFmtId="0" fontId="13" fillId="0" borderId="49" xfId="1" applyFont="1" applyBorder="1" applyAlignment="1">
      <alignment horizontal="center" vertical="center" textRotation="255" shrinkToFit="1"/>
    </xf>
    <xf numFmtId="0" fontId="13" fillId="0" borderId="48" xfId="1" applyFont="1" applyBorder="1" applyAlignment="1">
      <alignment horizontal="center" vertical="center" textRotation="255" shrinkToFit="1"/>
    </xf>
    <xf numFmtId="0" fontId="13" fillId="0" borderId="46" xfId="1" applyFont="1" applyBorder="1" applyAlignment="1">
      <alignment horizontal="center" vertical="center" textRotation="255" shrinkToFit="1"/>
    </xf>
    <xf numFmtId="0" fontId="13" fillId="0" borderId="45" xfId="1" applyFont="1" applyBorder="1" applyAlignment="1">
      <alignment horizontal="center" vertical="center" textRotation="255" shrinkToFit="1"/>
    </xf>
    <xf numFmtId="0" fontId="13" fillId="0" borderId="87" xfId="1" applyFont="1" applyBorder="1" applyAlignment="1" applyProtection="1">
      <alignment horizontal="center" vertical="center" shrinkToFit="1"/>
      <protection locked="0"/>
    </xf>
    <xf numFmtId="0" fontId="13" fillId="0" borderId="50" xfId="1" applyFont="1" applyBorder="1" applyAlignment="1" applyProtection="1">
      <alignment horizontal="center" vertical="center" shrinkToFit="1"/>
      <protection locked="0"/>
    </xf>
    <xf numFmtId="0" fontId="13" fillId="0" borderId="46" xfId="1" applyFont="1" applyBorder="1" applyAlignment="1" applyProtection="1">
      <alignment horizontal="center" vertical="center" shrinkToFit="1"/>
      <protection locked="0"/>
    </xf>
    <xf numFmtId="0" fontId="13" fillId="0" borderId="47" xfId="1" applyFont="1" applyBorder="1" applyAlignment="1" applyProtection="1">
      <alignment horizontal="center" vertical="center" shrinkToFit="1"/>
      <protection locked="0"/>
    </xf>
    <xf numFmtId="0" fontId="13" fillId="5" borderId="2" xfId="1" applyFont="1" applyFill="1" applyBorder="1" applyAlignment="1">
      <alignment horizontal="center" vertical="center" shrinkToFit="1"/>
    </xf>
    <xf numFmtId="0" fontId="13" fillId="5" borderId="59" xfId="1" applyFont="1" applyFill="1" applyBorder="1" applyAlignment="1">
      <alignment horizontal="center" vertical="center" shrinkToFit="1"/>
    </xf>
    <xf numFmtId="0" fontId="13" fillId="5" borderId="3" xfId="1" applyFont="1" applyFill="1" applyBorder="1" applyAlignment="1">
      <alignment horizontal="center" vertical="center" shrinkToFit="1"/>
    </xf>
    <xf numFmtId="0" fontId="13" fillId="5" borderId="30" xfId="1" applyFont="1" applyFill="1" applyBorder="1" applyAlignment="1">
      <alignment horizontal="center" vertical="center" shrinkToFit="1"/>
    </xf>
    <xf numFmtId="0" fontId="13" fillId="5" borderId="47" xfId="1" applyFont="1" applyFill="1" applyBorder="1" applyAlignment="1">
      <alignment horizontal="center" vertical="center" shrinkToFit="1"/>
    </xf>
    <xf numFmtId="176" fontId="14" fillId="4" borderId="0" xfId="1" applyNumberFormat="1" applyFont="1" applyFill="1" applyAlignment="1">
      <alignment horizontal="center" vertical="center" shrinkToFit="1"/>
    </xf>
    <xf numFmtId="176" fontId="14" fillId="4" borderId="30" xfId="1" applyNumberFormat="1" applyFont="1" applyFill="1" applyBorder="1" applyAlignment="1">
      <alignment horizontal="center" vertical="center" shrinkToFit="1"/>
    </xf>
    <xf numFmtId="183" fontId="14" fillId="3" borderId="59" xfId="1" applyNumberFormat="1" applyFont="1" applyFill="1" applyBorder="1" applyAlignment="1" applyProtection="1">
      <alignment horizontal="center" vertical="center" shrinkToFit="1"/>
      <protection locked="0"/>
    </xf>
    <xf numFmtId="183" fontId="14" fillId="3" borderId="3" xfId="1" applyNumberFormat="1" applyFont="1" applyFill="1" applyBorder="1" applyAlignment="1" applyProtection="1">
      <alignment horizontal="center" vertical="center" shrinkToFit="1"/>
      <protection locked="0"/>
    </xf>
    <xf numFmtId="0" fontId="13" fillId="0" borderId="25" xfId="1" applyFont="1" applyBorder="1" applyAlignment="1" applyProtection="1">
      <alignment horizontal="center" vertical="center" shrinkToFit="1"/>
      <protection locked="0"/>
    </xf>
    <xf numFmtId="0" fontId="13" fillId="0" borderId="88" xfId="1" applyFont="1" applyBorder="1" applyAlignment="1" applyProtection="1">
      <alignment horizontal="center" vertical="center" shrinkToFit="1"/>
      <protection locked="0"/>
    </xf>
    <xf numFmtId="0" fontId="13" fillId="0" borderId="68" xfId="1" applyFont="1" applyBorder="1" applyAlignment="1" applyProtection="1">
      <alignment horizontal="center" vertical="center" shrinkToFit="1"/>
      <protection locked="0"/>
    </xf>
    <xf numFmtId="0" fontId="13" fillId="0" borderId="25" xfId="1" applyFont="1" applyBorder="1" applyAlignment="1">
      <alignment horizontal="center" vertical="center" wrapText="1" shrinkToFit="1"/>
    </xf>
    <xf numFmtId="0" fontId="13" fillId="0" borderId="84" xfId="1" applyFont="1" applyBorder="1" applyAlignment="1">
      <alignment horizontal="center" vertical="center" wrapText="1" shrinkToFit="1"/>
    </xf>
    <xf numFmtId="0" fontId="13" fillId="0" borderId="89" xfId="1" applyFont="1" applyBorder="1" applyAlignment="1">
      <alignment horizontal="center" vertical="center" wrapText="1" shrinkToFit="1"/>
    </xf>
    <xf numFmtId="0" fontId="13" fillId="0" borderId="0" xfId="1" applyFont="1" applyAlignment="1">
      <alignment horizontal="center" vertical="center" wrapText="1" shrinkToFit="1"/>
    </xf>
    <xf numFmtId="0" fontId="13" fillId="0" borderId="50" xfId="1" applyFont="1" applyBorder="1" applyAlignment="1">
      <alignment horizontal="center" vertical="center" wrapText="1" shrinkToFit="1"/>
    </xf>
    <xf numFmtId="0" fontId="13" fillId="0" borderId="68" xfId="1" applyFont="1" applyBorder="1" applyAlignment="1">
      <alignment horizontal="center" vertical="center" wrapText="1" shrinkToFit="1"/>
    </xf>
    <xf numFmtId="0" fontId="13" fillId="0" borderId="30" xfId="1" applyFont="1" applyBorder="1" applyAlignment="1">
      <alignment horizontal="center" vertical="center" wrapText="1" shrinkToFit="1"/>
    </xf>
    <xf numFmtId="0" fontId="13" fillId="0" borderId="47" xfId="1" applyFont="1" applyBorder="1" applyAlignment="1">
      <alignment horizontal="center" vertical="center" wrapText="1" shrinkToFit="1"/>
    </xf>
    <xf numFmtId="182" fontId="14" fillId="4" borderId="59" xfId="1" applyNumberFormat="1" applyFont="1" applyFill="1" applyBorder="1" applyAlignment="1" applyProtection="1">
      <alignment horizontal="center" vertical="center" shrinkToFit="1"/>
      <protection locked="0"/>
    </xf>
    <xf numFmtId="182" fontId="14" fillId="4" borderId="3" xfId="1" applyNumberFormat="1" applyFont="1" applyFill="1" applyBorder="1" applyAlignment="1" applyProtection="1">
      <alignment horizontal="center" vertical="center" shrinkToFit="1"/>
      <protection locked="0"/>
    </xf>
    <xf numFmtId="182" fontId="14" fillId="3" borderId="59" xfId="1" applyNumberFormat="1" applyFont="1" applyFill="1" applyBorder="1" applyAlignment="1" applyProtection="1">
      <alignment horizontal="center" vertical="center" shrinkToFit="1"/>
      <protection locked="0"/>
    </xf>
    <xf numFmtId="182" fontId="14" fillId="3" borderId="3" xfId="1" applyNumberFormat="1" applyFont="1" applyFill="1" applyBorder="1" applyAlignment="1" applyProtection="1">
      <alignment horizontal="center" vertical="center" shrinkToFit="1"/>
      <protection locked="0"/>
    </xf>
    <xf numFmtId="0" fontId="13" fillId="4" borderId="2" xfId="1" applyFont="1" applyFill="1" applyBorder="1" applyAlignment="1" applyProtection="1">
      <alignment horizontal="center" vertical="center" shrinkToFit="1"/>
      <protection locked="0"/>
    </xf>
    <xf numFmtId="0" fontId="13" fillId="4" borderId="3" xfId="1" applyFont="1" applyFill="1" applyBorder="1" applyAlignment="1" applyProtection="1">
      <alignment horizontal="center" vertical="center" shrinkToFit="1"/>
      <protection locked="0"/>
    </xf>
    <xf numFmtId="0" fontId="13" fillId="0" borderId="30" xfId="1" applyFont="1" applyBorder="1" applyAlignment="1">
      <alignment horizontal="center" vertical="center" shrinkToFit="1"/>
    </xf>
    <xf numFmtId="0" fontId="13" fillId="0" borderId="47" xfId="1" applyFont="1" applyBorder="1" applyAlignment="1">
      <alignment horizontal="center" vertical="center" shrinkToFit="1"/>
    </xf>
    <xf numFmtId="0" fontId="13" fillId="0" borderId="52" xfId="1" applyFont="1" applyBorder="1" applyAlignment="1">
      <alignment horizontal="center" vertical="center" textRotation="255" shrinkToFit="1"/>
    </xf>
    <xf numFmtId="0" fontId="13" fillId="0" borderId="58" xfId="1" applyFont="1" applyBorder="1" applyAlignment="1">
      <alignment horizontal="center" vertical="center" textRotation="255" shrinkToFit="1"/>
    </xf>
    <xf numFmtId="0" fontId="14" fillId="4" borderId="40" xfId="1" applyFont="1" applyFill="1" applyBorder="1" applyAlignment="1">
      <alignment horizontal="right" vertical="center" shrinkToFit="1"/>
    </xf>
    <xf numFmtId="0" fontId="14" fillId="4" borderId="56" xfId="1" applyFont="1" applyFill="1" applyBorder="1" applyAlignment="1">
      <alignment horizontal="right" vertical="center" shrinkToFit="1"/>
    </xf>
    <xf numFmtId="0" fontId="14" fillId="4" borderId="55" xfId="1" applyFont="1" applyFill="1" applyBorder="1" applyAlignment="1">
      <alignment horizontal="right" vertical="center" shrinkToFit="1"/>
    </xf>
    <xf numFmtId="0" fontId="13" fillId="3" borderId="2" xfId="1" applyFont="1" applyFill="1" applyBorder="1" applyAlignment="1" applyProtection="1">
      <alignment horizontal="center" vertical="center" shrinkToFit="1"/>
      <protection locked="0"/>
    </xf>
    <xf numFmtId="0" fontId="13" fillId="3" borderId="3" xfId="1" applyFont="1" applyFill="1" applyBorder="1" applyAlignment="1" applyProtection="1">
      <alignment horizontal="center" vertical="center" shrinkToFit="1"/>
      <protection locked="0"/>
    </xf>
    <xf numFmtId="183" fontId="14" fillId="4" borderId="59" xfId="1" applyNumberFormat="1" applyFont="1" applyFill="1" applyBorder="1" applyAlignment="1" applyProtection="1">
      <alignment horizontal="center" vertical="center" shrinkToFit="1"/>
      <protection locked="0"/>
    </xf>
    <xf numFmtId="183" fontId="14" fillId="4" borderId="3" xfId="1" applyNumberFormat="1" applyFont="1" applyFill="1" applyBorder="1" applyAlignment="1" applyProtection="1">
      <alignment horizontal="center" vertical="center" shrinkToFit="1"/>
      <protection locked="0"/>
    </xf>
    <xf numFmtId="176" fontId="14" fillId="3" borderId="0" xfId="1" applyNumberFormat="1" applyFont="1" applyFill="1" applyAlignment="1">
      <alignment horizontal="center" vertical="center" shrinkToFit="1"/>
    </xf>
    <xf numFmtId="176" fontId="14" fillId="3" borderId="30" xfId="1" applyNumberFormat="1" applyFont="1" applyFill="1" applyBorder="1" applyAlignment="1">
      <alignment horizontal="center" vertical="center" shrinkToFit="1"/>
    </xf>
    <xf numFmtId="179" fontId="13" fillId="0" borderId="0" xfId="1" applyNumberFormat="1" applyFont="1" applyAlignment="1">
      <alignment horizontal="center" vertical="center" wrapText="1" shrinkToFit="1"/>
    </xf>
    <xf numFmtId="0" fontId="14" fillId="4" borderId="44" xfId="1" applyFont="1" applyFill="1" applyBorder="1" applyAlignment="1">
      <alignment horizontal="center" vertical="center" shrinkToFit="1"/>
    </xf>
    <xf numFmtId="0" fontId="14" fillId="4" borderId="43" xfId="1" applyFont="1" applyFill="1" applyBorder="1" applyAlignment="1">
      <alignment horizontal="center" vertical="center" shrinkToFit="1"/>
    </xf>
    <xf numFmtId="0" fontId="14" fillId="3" borderId="40" xfId="1" applyFont="1" applyFill="1" applyBorder="1" applyAlignment="1">
      <alignment horizontal="right" vertical="center" shrinkToFit="1"/>
    </xf>
    <xf numFmtId="0" fontId="14" fillId="3" borderId="56" xfId="1" applyFont="1" applyFill="1" applyBorder="1" applyAlignment="1">
      <alignment horizontal="right" vertical="center" shrinkToFit="1"/>
    </xf>
    <xf numFmtId="0" fontId="14" fillId="3" borderId="55" xfId="1" applyFont="1" applyFill="1" applyBorder="1" applyAlignment="1">
      <alignment horizontal="right" vertical="center" shrinkToFit="1"/>
    </xf>
    <xf numFmtId="38" fontId="13" fillId="4" borderId="1" xfId="4" applyFont="1" applyFill="1" applyBorder="1" applyAlignment="1" applyProtection="1">
      <alignment horizontal="center" vertical="center" shrinkToFit="1"/>
    </xf>
    <xf numFmtId="38" fontId="13" fillId="4" borderId="2" xfId="4" applyFont="1" applyFill="1" applyBorder="1" applyAlignment="1" applyProtection="1">
      <alignment horizontal="center" vertical="center" shrinkToFit="1"/>
    </xf>
    <xf numFmtId="178" fontId="13" fillId="4" borderId="44" xfId="4" applyNumberFormat="1" applyFont="1" applyFill="1" applyBorder="1" applyAlignment="1" applyProtection="1">
      <alignment horizontal="center" vertical="center" shrinkToFit="1"/>
    </xf>
    <xf numFmtId="178" fontId="13" fillId="4" borderId="59" xfId="4" applyNumberFormat="1" applyFont="1" applyFill="1" applyBorder="1" applyAlignment="1" applyProtection="1">
      <alignment horizontal="center" vertical="center" shrinkToFit="1"/>
    </xf>
    <xf numFmtId="178" fontId="13" fillId="4" borderId="3" xfId="4" applyNumberFormat="1" applyFont="1" applyFill="1" applyBorder="1" applyAlignment="1" applyProtection="1">
      <alignment horizontal="center" vertical="center" shrinkToFit="1"/>
    </xf>
    <xf numFmtId="38" fontId="13" fillId="4" borderId="23" xfId="4" applyFont="1" applyFill="1" applyBorder="1" applyAlignment="1" applyProtection="1">
      <alignment horizontal="center" vertical="center" shrinkToFit="1"/>
    </xf>
    <xf numFmtId="38" fontId="13" fillId="4" borderId="59" xfId="4" applyFont="1" applyFill="1" applyBorder="1" applyAlignment="1" applyProtection="1">
      <alignment horizontal="center" vertical="center" shrinkToFit="1"/>
    </xf>
    <xf numFmtId="38" fontId="13" fillId="4" borderId="43" xfId="4" applyFont="1" applyFill="1" applyBorder="1" applyAlignment="1" applyProtection="1">
      <alignment horizontal="center" vertical="center" shrinkToFit="1"/>
    </xf>
    <xf numFmtId="178" fontId="13" fillId="4" borderId="24" xfId="4" applyNumberFormat="1" applyFont="1" applyFill="1" applyBorder="1" applyAlignment="1" applyProtection="1">
      <alignment horizontal="center" vertical="center" shrinkToFit="1"/>
    </xf>
    <xf numFmtId="178" fontId="13" fillId="4" borderId="1" xfId="4" applyNumberFormat="1" applyFont="1" applyFill="1" applyBorder="1" applyAlignment="1" applyProtection="1">
      <alignment horizontal="center" vertical="center" shrinkToFit="1"/>
    </xf>
    <xf numFmtId="38" fontId="13" fillId="3" borderId="1" xfId="4" applyFont="1" applyFill="1" applyBorder="1" applyAlignment="1" applyProtection="1">
      <alignment horizontal="center" vertical="center" shrinkToFit="1"/>
    </xf>
    <xf numFmtId="38" fontId="13" fillId="3" borderId="2" xfId="4" applyFont="1" applyFill="1" applyBorder="1" applyAlignment="1" applyProtection="1">
      <alignment horizontal="center" vertical="center" shrinkToFit="1"/>
    </xf>
    <xf numFmtId="178" fontId="13" fillId="3" borderId="24" xfId="4" applyNumberFormat="1" applyFont="1" applyFill="1" applyBorder="1" applyAlignment="1" applyProtection="1">
      <alignment horizontal="center" vertical="center" shrinkToFit="1"/>
    </xf>
    <xf numFmtId="178" fontId="13" fillId="3" borderId="1" xfId="4" applyNumberFormat="1" applyFont="1" applyFill="1" applyBorder="1" applyAlignment="1" applyProtection="1">
      <alignment horizontal="center" vertical="center" shrinkToFit="1"/>
    </xf>
    <xf numFmtId="38" fontId="13" fillId="3" borderId="23" xfId="4" applyFont="1" applyFill="1" applyBorder="1" applyAlignment="1" applyProtection="1">
      <alignment horizontal="center" vertical="center" shrinkToFit="1"/>
    </xf>
    <xf numFmtId="0" fontId="14" fillId="4" borderId="26" xfId="1" applyFont="1" applyFill="1" applyBorder="1" applyAlignment="1">
      <alignment horizontal="center" vertical="center" shrinkToFit="1"/>
    </xf>
    <xf numFmtId="0" fontId="14" fillId="4" borderId="85" xfId="1" applyFont="1" applyFill="1" applyBorder="1" applyAlignment="1">
      <alignment horizontal="center" vertical="center" shrinkToFit="1"/>
    </xf>
    <xf numFmtId="0" fontId="14" fillId="4" borderId="69" xfId="1" applyFont="1" applyFill="1" applyBorder="1" applyAlignment="1">
      <alignment horizontal="center" vertical="center" shrinkToFit="1"/>
    </xf>
    <xf numFmtId="184" fontId="14" fillId="4" borderId="2" xfId="1" applyNumberFormat="1" applyFont="1" applyFill="1" applyBorder="1" applyAlignment="1">
      <alignment horizontal="center" vertical="center" shrinkToFit="1"/>
    </xf>
    <xf numFmtId="184" fontId="14" fillId="4" borderId="3" xfId="1" applyNumberFormat="1" applyFont="1" applyFill="1" applyBorder="1" applyAlignment="1">
      <alignment horizontal="center" vertical="center" shrinkToFit="1"/>
    </xf>
    <xf numFmtId="183" fontId="14" fillId="4" borderId="2" xfId="1" applyNumberFormat="1" applyFont="1" applyFill="1" applyBorder="1" applyAlignment="1">
      <alignment horizontal="center" vertical="center" shrinkToFit="1"/>
    </xf>
    <xf numFmtId="183" fontId="14" fillId="4" borderId="3" xfId="1" applyNumberFormat="1" applyFont="1" applyFill="1" applyBorder="1" applyAlignment="1">
      <alignment horizontal="center" vertical="center" shrinkToFit="1"/>
    </xf>
    <xf numFmtId="183" fontId="14" fillId="4" borderId="25" xfId="1" applyNumberFormat="1" applyFont="1" applyFill="1" applyBorder="1" applyAlignment="1">
      <alignment horizontal="center" vertical="center" shrinkToFit="1"/>
    </xf>
    <xf numFmtId="183" fontId="14" fillId="4" borderId="88" xfId="1" applyNumberFormat="1" applyFont="1" applyFill="1" applyBorder="1" applyAlignment="1">
      <alignment horizontal="center" vertical="center" shrinkToFit="1"/>
    </xf>
    <xf numFmtId="183" fontId="14" fillId="4" borderId="6" xfId="1" applyNumberFormat="1" applyFont="1" applyFill="1" applyBorder="1" applyAlignment="1">
      <alignment horizontal="center" vertical="center" shrinkToFit="1"/>
    </xf>
    <xf numFmtId="183" fontId="14" fillId="4" borderId="15" xfId="1" applyNumberFormat="1" applyFont="1" applyFill="1" applyBorder="1" applyAlignment="1">
      <alignment horizontal="center" vertical="center" shrinkToFit="1"/>
    </xf>
    <xf numFmtId="183" fontId="14" fillId="3" borderId="2" xfId="1" applyNumberFormat="1" applyFont="1" applyFill="1" applyBorder="1" applyAlignment="1">
      <alignment horizontal="center" vertical="center" shrinkToFit="1"/>
    </xf>
    <xf numFmtId="183" fontId="14" fillId="3" borderId="3" xfId="1" applyNumberFormat="1" applyFont="1" applyFill="1" applyBorder="1" applyAlignment="1">
      <alignment horizontal="center" vertical="center" shrinkToFit="1"/>
    </xf>
    <xf numFmtId="183" fontId="14" fillId="3" borderId="7" xfId="1" applyNumberFormat="1" applyFont="1" applyFill="1" applyBorder="1" applyAlignment="1">
      <alignment horizontal="center" vertical="center" shrinkToFit="1"/>
    </xf>
    <xf numFmtId="183" fontId="14" fillId="3" borderId="13" xfId="1" applyNumberFormat="1" applyFont="1" applyFill="1" applyBorder="1" applyAlignment="1">
      <alignment horizontal="center" vertical="center" shrinkToFit="1"/>
    </xf>
    <xf numFmtId="0" fontId="14" fillId="4" borderId="90" xfId="1" applyFont="1" applyFill="1" applyBorder="1" applyAlignment="1">
      <alignment horizontal="center" vertical="center" shrinkToFit="1"/>
    </xf>
    <xf numFmtId="0" fontId="14" fillId="4" borderId="91" xfId="1" applyFont="1" applyFill="1" applyBorder="1" applyAlignment="1">
      <alignment horizontal="center" vertical="center" shrinkToFit="1"/>
    </xf>
    <xf numFmtId="183" fontId="14" fillId="3" borderId="95" xfId="1" applyNumberFormat="1" applyFont="1" applyFill="1" applyBorder="1" applyAlignment="1">
      <alignment horizontal="center" vertical="center" shrinkToFit="1"/>
    </xf>
    <xf numFmtId="183" fontId="14" fillId="3" borderId="96" xfId="1" applyNumberFormat="1" applyFont="1" applyFill="1" applyBorder="1" applyAlignment="1">
      <alignment horizontal="center" vertical="center" shrinkToFit="1"/>
    </xf>
    <xf numFmtId="0" fontId="14" fillId="4" borderId="93" xfId="1" applyFont="1" applyFill="1" applyBorder="1" applyAlignment="1">
      <alignment horizontal="center" vertical="center" shrinkToFit="1"/>
    </xf>
    <xf numFmtId="0" fontId="14" fillId="4" borderId="94" xfId="1" applyFont="1" applyFill="1" applyBorder="1" applyAlignment="1">
      <alignment horizontal="center" vertical="center" shrinkToFit="1"/>
    </xf>
    <xf numFmtId="0" fontId="14" fillId="3" borderId="26" xfId="1" applyFont="1" applyFill="1" applyBorder="1" applyAlignment="1">
      <alignment horizontal="center" vertical="center" shrinkToFit="1"/>
    </xf>
    <xf numFmtId="0" fontId="14" fillId="3" borderId="85" xfId="1" applyFont="1" applyFill="1" applyBorder="1" applyAlignment="1">
      <alignment horizontal="center" vertical="center" shrinkToFit="1"/>
    </xf>
    <xf numFmtId="0" fontId="14" fillId="3" borderId="19" xfId="1" applyFont="1" applyFill="1" applyBorder="1" applyAlignment="1">
      <alignment horizontal="center" vertical="center" shrinkToFit="1"/>
    </xf>
    <xf numFmtId="0" fontId="14" fillId="0" borderId="32" xfId="1" applyFont="1" applyBorder="1" applyAlignment="1">
      <alignment horizontal="right" vertical="center" shrinkToFit="1"/>
    </xf>
    <xf numFmtId="0" fontId="14" fillId="0" borderId="34" xfId="1" applyFont="1" applyBorder="1" applyAlignment="1">
      <alignment horizontal="right" vertical="center" shrinkToFit="1"/>
    </xf>
    <xf numFmtId="0" fontId="14" fillId="3" borderId="44" xfId="1" applyFont="1" applyFill="1" applyBorder="1" applyAlignment="1">
      <alignment horizontal="center" vertical="center" shrinkToFit="1"/>
    </xf>
    <xf numFmtId="0" fontId="14" fillId="3" borderId="43" xfId="1" applyFont="1" applyFill="1" applyBorder="1" applyAlignment="1">
      <alignment horizontal="center" vertical="center" shrinkToFit="1"/>
    </xf>
    <xf numFmtId="0" fontId="14" fillId="3" borderId="90" xfId="1" applyFont="1" applyFill="1" applyBorder="1" applyAlignment="1">
      <alignment horizontal="center" vertical="center" shrinkToFit="1"/>
    </xf>
    <xf numFmtId="0" fontId="14" fillId="3" borderId="91" xfId="1" applyFont="1" applyFill="1" applyBorder="1" applyAlignment="1">
      <alignment horizontal="center" vertical="center" shrinkToFit="1"/>
    </xf>
    <xf numFmtId="0" fontId="14" fillId="3" borderId="24" xfId="1" applyFont="1" applyFill="1" applyBorder="1" applyAlignment="1">
      <alignment horizontal="center" vertical="center" shrinkToFit="1"/>
    </xf>
    <xf numFmtId="0" fontId="14" fillId="3" borderId="23" xfId="1" applyFont="1" applyFill="1" applyBorder="1" applyAlignment="1">
      <alignment horizontal="center" vertical="center" shrinkToFit="1"/>
    </xf>
    <xf numFmtId="0" fontId="13" fillId="0" borderId="32" xfId="1" applyFont="1" applyBorder="1" applyAlignment="1">
      <alignment horizontal="center" vertical="center" shrinkToFit="1"/>
    </xf>
    <xf numFmtId="0" fontId="13" fillId="0" borderId="31" xfId="1" applyFont="1" applyBorder="1" applyAlignment="1">
      <alignment horizontal="center" vertical="center" shrinkToFit="1"/>
    </xf>
    <xf numFmtId="0" fontId="13" fillId="4" borderId="38" xfId="1" applyFont="1" applyFill="1" applyBorder="1" applyAlignment="1">
      <alignment horizontal="center" vertical="center" shrinkToFit="1"/>
    </xf>
    <xf numFmtId="0" fontId="13" fillId="4" borderId="37" xfId="1" applyFont="1" applyFill="1" applyBorder="1" applyAlignment="1">
      <alignment horizontal="center" vertical="center" shrinkToFit="1"/>
    </xf>
    <xf numFmtId="0" fontId="13" fillId="3" borderId="36" xfId="1" applyFont="1" applyFill="1" applyBorder="1" applyAlignment="1">
      <alignment horizontal="center" vertical="center" shrinkToFit="1"/>
    </xf>
    <xf numFmtId="0" fontId="13" fillId="3" borderId="35" xfId="1" applyFont="1" applyFill="1" applyBorder="1" applyAlignment="1">
      <alignment horizontal="center" vertical="center" shrinkToFit="1"/>
    </xf>
    <xf numFmtId="0" fontId="14" fillId="3" borderId="98" xfId="1" applyFont="1" applyFill="1" applyBorder="1" applyAlignment="1">
      <alignment horizontal="center" vertical="center" shrinkToFit="1"/>
    </xf>
    <xf numFmtId="0" fontId="14" fillId="3" borderId="99" xfId="1" applyFont="1" applyFill="1" applyBorder="1" applyAlignment="1">
      <alignment horizontal="center" vertical="center" shrinkToFit="1"/>
    </xf>
    <xf numFmtId="0" fontId="14" fillId="0" borderId="100" xfId="1" applyFont="1" applyBorder="1" applyAlignment="1">
      <alignment horizontal="center" vertical="center" shrinkToFit="1"/>
    </xf>
    <xf numFmtId="0" fontId="14" fillId="0" borderId="101" xfId="1" applyFont="1" applyBorder="1" applyAlignment="1">
      <alignment horizontal="center" vertical="center" shrinkToFit="1"/>
    </xf>
    <xf numFmtId="184" fontId="14" fillId="3" borderId="2" xfId="1" applyNumberFormat="1" applyFont="1" applyFill="1" applyBorder="1" applyAlignment="1">
      <alignment horizontal="center" vertical="center" shrinkToFit="1"/>
    </xf>
    <xf numFmtId="184" fontId="14" fillId="3" borderId="3" xfId="1" applyNumberFormat="1" applyFont="1" applyFill="1" applyBorder="1" applyAlignment="1">
      <alignment horizontal="center" vertical="center" shrinkToFit="1"/>
    </xf>
    <xf numFmtId="0" fontId="14" fillId="4" borderId="1" xfId="1" applyFont="1" applyFill="1" applyBorder="1" applyAlignment="1">
      <alignment horizontal="center" vertical="center" shrinkToFit="1"/>
    </xf>
    <xf numFmtId="0" fontId="14" fillId="3" borderId="69" xfId="1" applyFont="1" applyFill="1" applyBorder="1" applyAlignment="1">
      <alignment horizontal="center" vertical="center" shrinkToFit="1"/>
    </xf>
    <xf numFmtId="0" fontId="14" fillId="3" borderId="25" xfId="1" applyFont="1" applyFill="1" applyBorder="1" applyAlignment="1">
      <alignment horizontal="center" vertical="center" shrinkToFit="1"/>
    </xf>
    <xf numFmtId="0" fontId="14" fillId="3" borderId="88" xfId="1" applyFont="1" applyFill="1" applyBorder="1" applyAlignment="1">
      <alignment horizontal="center" vertical="center" shrinkToFit="1"/>
    </xf>
    <xf numFmtId="0" fontId="14" fillId="3" borderId="89" xfId="1" applyFont="1" applyFill="1" applyBorder="1" applyAlignment="1">
      <alignment horizontal="center" vertical="center" shrinkToFit="1"/>
    </xf>
    <xf numFmtId="0" fontId="14" fillId="3" borderId="50" xfId="1" applyFont="1" applyFill="1" applyBorder="1" applyAlignment="1">
      <alignment horizontal="center" vertical="center" shrinkToFit="1"/>
    </xf>
    <xf numFmtId="0" fontId="14" fillId="3" borderId="68" xfId="1" applyFont="1" applyFill="1" applyBorder="1" applyAlignment="1">
      <alignment horizontal="center" vertical="center" shrinkToFit="1"/>
    </xf>
    <xf numFmtId="0" fontId="14" fillId="3" borderId="47" xfId="1" applyFont="1" applyFill="1" applyBorder="1" applyAlignment="1">
      <alignment horizontal="center" vertical="center" shrinkToFit="1"/>
    </xf>
    <xf numFmtId="0" fontId="14" fillId="3" borderId="2" xfId="1" applyFont="1" applyFill="1" applyBorder="1" applyAlignment="1">
      <alignment horizontal="center" vertical="center" shrinkToFit="1"/>
    </xf>
    <xf numFmtId="0" fontId="14" fillId="3" borderId="3" xfId="1" applyFont="1" applyFill="1" applyBorder="1" applyAlignment="1">
      <alignment horizontal="center" vertical="center" shrinkToFit="1"/>
    </xf>
    <xf numFmtId="0" fontId="14" fillId="7" borderId="30" xfId="1" applyFont="1" applyFill="1" applyBorder="1" applyAlignment="1">
      <alignment horizontal="center" vertical="center" shrinkToFit="1"/>
    </xf>
    <xf numFmtId="0" fontId="14" fillId="0" borderId="59" xfId="1" applyFont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shrinkToFit="1"/>
    </xf>
    <xf numFmtId="0" fontId="12" fillId="6" borderId="1" xfId="0" applyFont="1" applyFill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/>
    </xf>
    <xf numFmtId="0" fontId="16" fillId="0" borderId="86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6" fillId="7" borderId="30" xfId="0" applyFont="1" applyFill="1" applyBorder="1" applyAlignment="1">
      <alignment horizontal="center" vertical="center"/>
    </xf>
    <xf numFmtId="176" fontId="16" fillId="7" borderId="1" xfId="0" applyNumberFormat="1" applyFont="1" applyFill="1" applyBorder="1" applyAlignment="1">
      <alignment horizontal="center" vertical="center" wrapText="1"/>
    </xf>
    <xf numFmtId="0" fontId="14" fillId="7" borderId="0" xfId="1" applyFont="1" applyFill="1" applyAlignment="1">
      <alignment horizontal="center" vertical="center" shrinkToFit="1"/>
    </xf>
    <xf numFmtId="0" fontId="14" fillId="0" borderId="40" xfId="1" applyFont="1" applyBorder="1" applyAlignment="1">
      <alignment horizontal="center" vertical="center" shrinkToFit="1"/>
    </xf>
    <xf numFmtId="0" fontId="14" fillId="0" borderId="56" xfId="1" applyFont="1" applyBorder="1" applyAlignment="1">
      <alignment horizontal="center" vertical="center" shrinkToFit="1"/>
    </xf>
    <xf numFmtId="0" fontId="14" fillId="7" borderId="0" xfId="1" applyFont="1" applyFill="1" applyAlignment="1">
      <alignment horizontal="center" vertical="center" wrapText="1" shrinkToFit="1"/>
    </xf>
    <xf numFmtId="0" fontId="14" fillId="7" borderId="30" xfId="1" applyFont="1" applyFill="1" applyBorder="1" applyAlignment="1">
      <alignment horizontal="center" vertical="center" wrapText="1" shrinkToFit="1"/>
    </xf>
    <xf numFmtId="0" fontId="6" fillId="0" borderId="84" xfId="2" applyFont="1" applyBorder="1" applyAlignment="1">
      <alignment horizontal="right" vertical="center"/>
    </xf>
    <xf numFmtId="0" fontId="6" fillId="0" borderId="0" xfId="2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177" fontId="6" fillId="0" borderId="0" xfId="2" applyNumberFormat="1" applyFont="1" applyAlignment="1">
      <alignment horizontal="right" vertical="center"/>
    </xf>
    <xf numFmtId="0" fontId="20" fillId="0" borderId="0" xfId="2" applyFont="1" applyAlignment="1">
      <alignment horizontal="center" vertical="center" shrinkToFit="1"/>
    </xf>
    <xf numFmtId="186" fontId="19" fillId="2" borderId="0" xfId="2" applyNumberFormat="1" applyFont="1" applyFill="1" applyAlignment="1">
      <alignment horizontal="center" vertical="center" shrinkToFit="1"/>
    </xf>
    <xf numFmtId="0" fontId="4" fillId="0" borderId="6" xfId="2" applyFont="1" applyBorder="1" applyAlignment="1">
      <alignment horizontal="center" vertical="center"/>
    </xf>
    <xf numFmtId="0" fontId="4" fillId="0" borderId="14" xfId="2" applyFont="1" applyBorder="1" applyAlignment="1">
      <alignment horizontal="center" vertical="center"/>
    </xf>
    <xf numFmtId="0" fontId="4" fillId="0" borderId="15" xfId="2" applyFont="1" applyBorder="1" applyAlignment="1">
      <alignment horizontal="center" vertical="center"/>
    </xf>
    <xf numFmtId="38" fontId="4" fillId="0" borderId="6" xfId="3" applyFont="1" applyBorder="1" applyAlignment="1">
      <alignment horizontal="center" vertical="center"/>
    </xf>
    <xf numFmtId="38" fontId="4" fillId="0" borderId="15" xfId="3" applyFont="1" applyBorder="1" applyAlignment="1">
      <alignment horizontal="center" vertical="center"/>
    </xf>
    <xf numFmtId="176" fontId="22" fillId="0" borderId="53" xfId="6" applyNumberFormat="1" applyFont="1" applyBorder="1" applyAlignment="1">
      <alignment horizontal="left"/>
    </xf>
    <xf numFmtId="0" fontId="4" fillId="0" borderId="0" xfId="2" applyFont="1" applyAlignment="1">
      <alignment horizontal="center" vertical="center"/>
    </xf>
    <xf numFmtId="0" fontId="4" fillId="2" borderId="0" xfId="2" applyFont="1" applyFill="1" applyAlignment="1">
      <alignment horizontal="center" vertical="center" shrinkToFit="1"/>
    </xf>
    <xf numFmtId="0" fontId="4" fillId="0" borderId="8" xfId="2" applyFont="1" applyBorder="1" applyAlignment="1">
      <alignment horizontal="center" vertical="center"/>
    </xf>
    <xf numFmtId="0" fontId="4" fillId="0" borderId="9" xfId="2" applyFont="1" applyBorder="1" applyAlignment="1">
      <alignment horizontal="center" vertical="center"/>
    </xf>
    <xf numFmtId="0" fontId="4" fillId="0" borderId="5" xfId="2" applyFont="1" applyBorder="1" applyAlignment="1">
      <alignment horizontal="center" vertical="center"/>
    </xf>
    <xf numFmtId="0" fontId="6" fillId="0" borderId="7" xfId="2" applyFont="1" applyBorder="1" applyAlignment="1">
      <alignment horizontal="center" vertical="center"/>
    </xf>
    <xf numFmtId="0" fontId="6" fillId="0" borderId="13" xfId="2" applyFont="1" applyBorder="1" applyAlignment="1">
      <alignment horizontal="center" vertical="center"/>
    </xf>
    <xf numFmtId="0" fontId="6" fillId="0" borderId="4" xfId="2" applyFont="1" applyBorder="1" applyAlignment="1">
      <alignment horizontal="left" vertical="center"/>
    </xf>
    <xf numFmtId="38" fontId="6" fillId="0" borderId="7" xfId="3" applyFont="1" applyBorder="1" applyAlignment="1">
      <alignment horizontal="center" vertical="center"/>
    </xf>
    <xf numFmtId="38" fontId="6" fillId="0" borderId="13" xfId="3" applyFont="1" applyBorder="1" applyAlignment="1">
      <alignment horizontal="center" vertical="center"/>
    </xf>
    <xf numFmtId="0" fontId="6" fillId="0" borderId="10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left" vertical="center"/>
    </xf>
    <xf numFmtId="38" fontId="6" fillId="0" borderId="10" xfId="3" applyFont="1" applyBorder="1" applyAlignment="1">
      <alignment horizontal="center" vertical="center"/>
    </xf>
    <xf numFmtId="38" fontId="6" fillId="0" borderId="11" xfId="3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6" fillId="0" borderId="1" xfId="2" applyFont="1" applyBorder="1" applyAlignment="1">
      <alignment horizontal="left" vertical="center"/>
    </xf>
    <xf numFmtId="38" fontId="6" fillId="0" borderId="2" xfId="3" applyFont="1" applyBorder="1" applyAlignment="1">
      <alignment horizontal="center" vertical="center"/>
    </xf>
    <xf numFmtId="38" fontId="6" fillId="0" borderId="3" xfId="3" applyFont="1" applyBorder="1" applyAlignment="1">
      <alignment horizontal="center" vertical="center"/>
    </xf>
    <xf numFmtId="0" fontId="2" fillId="0" borderId="0" xfId="2" applyAlignment="1">
      <alignment horizontal="center" vertical="center"/>
    </xf>
    <xf numFmtId="0" fontId="4" fillId="0" borderId="14" xfId="2" applyFont="1" applyBorder="1" applyAlignment="1">
      <alignment horizontal="right" vertical="center"/>
    </xf>
    <xf numFmtId="0" fontId="4" fillId="0" borderId="15" xfId="2" applyFont="1" applyBorder="1" applyAlignment="1">
      <alignment horizontal="right" vertical="center"/>
    </xf>
    <xf numFmtId="0" fontId="6" fillId="0" borderId="0" xfId="2" applyFont="1" applyAlignment="1">
      <alignment horizontal="left" vertical="center" shrinkToFit="1"/>
    </xf>
    <xf numFmtId="0" fontId="7" fillId="2" borderId="0" xfId="2" applyFont="1" applyFill="1" applyAlignment="1">
      <alignment horizontal="center" vertical="center" shrinkToFit="1"/>
    </xf>
    <xf numFmtId="0" fontId="6" fillId="0" borderId="0" xfId="1" applyFont="1" applyAlignment="1">
      <alignment horizontal="right" vertical="center"/>
    </xf>
    <xf numFmtId="38" fontId="21" fillId="0" borderId="104" xfId="4" applyFont="1" applyBorder="1" applyAlignment="1">
      <alignment horizontal="center" vertical="center"/>
    </xf>
    <xf numFmtId="38" fontId="6" fillId="0" borderId="116" xfId="4" applyFont="1" applyBorder="1" applyAlignment="1">
      <alignment vertical="center"/>
    </xf>
    <xf numFmtId="0" fontId="0" fillId="0" borderId="117" xfId="0" applyBorder="1">
      <alignment vertical="center"/>
    </xf>
    <xf numFmtId="0" fontId="0" fillId="0" borderId="118" xfId="0" applyBorder="1">
      <alignment vertical="center"/>
    </xf>
    <xf numFmtId="0" fontId="9" fillId="0" borderId="53" xfId="1" applyFont="1" applyBorder="1" applyAlignment="1">
      <alignment horizontal="right" vertical="center"/>
    </xf>
    <xf numFmtId="0" fontId="6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6" fillId="0" borderId="38" xfId="1" applyFont="1" applyBorder="1" applyAlignment="1">
      <alignment horizontal="center" vertical="center" shrinkToFit="1"/>
    </xf>
    <xf numFmtId="0" fontId="6" fillId="0" borderId="12" xfId="1" applyFont="1" applyBorder="1" applyAlignment="1">
      <alignment horizontal="center" vertical="center" shrinkToFit="1"/>
    </xf>
    <xf numFmtId="0" fontId="6" fillId="0" borderId="37" xfId="1" applyFont="1" applyBorder="1" applyAlignment="1">
      <alignment horizontal="center" vertical="center" shrinkToFit="1"/>
    </xf>
    <xf numFmtId="0" fontId="4" fillId="0" borderId="29" xfId="1" applyFont="1" applyBorder="1" applyAlignment="1">
      <alignment horizontal="center" vertical="center"/>
    </xf>
    <xf numFmtId="0" fontId="4" fillId="0" borderId="27" xfId="1" applyFont="1" applyBorder="1" applyAlignment="1">
      <alignment horizontal="center" vertical="center"/>
    </xf>
    <xf numFmtId="0" fontId="6" fillId="0" borderId="24" xfId="1" applyFont="1" applyBorder="1" applyAlignment="1">
      <alignment horizontal="center" vertical="center" wrapText="1" shrinkToFit="1"/>
    </xf>
    <xf numFmtId="0" fontId="6" fillId="0" borderId="1" xfId="1" applyFont="1" applyBorder="1" applyAlignment="1">
      <alignment horizontal="center" vertical="center" shrinkToFit="1"/>
    </xf>
    <xf numFmtId="0" fontId="6" fillId="0" borderId="106" xfId="1" applyFont="1" applyBorder="1" applyAlignment="1">
      <alignment horizontal="center" vertical="center" shrinkToFit="1"/>
    </xf>
    <xf numFmtId="0" fontId="6" fillId="0" borderId="107" xfId="1" applyFont="1" applyBorder="1" applyAlignment="1">
      <alignment horizontal="center" vertical="center" shrinkToFit="1"/>
    </xf>
    <xf numFmtId="0" fontId="4" fillId="0" borderId="36" xfId="1" applyFont="1" applyBorder="1" applyAlignment="1">
      <alignment horizontal="center" vertical="center" wrapText="1" shrinkToFit="1"/>
    </xf>
    <xf numFmtId="0" fontId="4" fillId="0" borderId="67" xfId="1" applyFont="1" applyBorder="1" applyAlignment="1">
      <alignment horizontal="center" vertical="center" wrapText="1" shrinkToFit="1"/>
    </xf>
    <xf numFmtId="0" fontId="4" fillId="0" borderId="35" xfId="1" applyFont="1" applyBorder="1" applyAlignment="1">
      <alignment horizontal="center" vertical="center"/>
    </xf>
    <xf numFmtId="0" fontId="4" fillId="0" borderId="110" xfId="1" applyFont="1" applyBorder="1" applyAlignment="1">
      <alignment horizontal="center" vertical="center"/>
    </xf>
    <xf numFmtId="0" fontId="13" fillId="0" borderId="38" xfId="1" applyFont="1" applyBorder="1" applyAlignment="1">
      <alignment horizontal="center" vertical="center" shrinkToFit="1"/>
    </xf>
    <xf numFmtId="0" fontId="13" fillId="0" borderId="37" xfId="1" applyFont="1" applyBorder="1" applyAlignment="1">
      <alignment horizontal="center" vertical="center" textRotation="255" shrinkToFit="1"/>
    </xf>
    <xf numFmtId="0" fontId="13" fillId="0" borderId="23" xfId="1" applyFont="1" applyBorder="1" applyAlignment="1">
      <alignment horizontal="center" vertical="center" textRotation="255" shrinkToFit="1"/>
    </xf>
    <xf numFmtId="0" fontId="16" fillId="7" borderId="1" xfId="0" applyFont="1" applyFill="1" applyBorder="1" applyAlignment="1">
      <alignment horizontal="center" vertical="center"/>
    </xf>
    <xf numFmtId="0" fontId="13" fillId="6" borderId="79" xfId="1" applyFont="1" applyFill="1" applyBorder="1" applyAlignment="1">
      <alignment horizontal="center" vertical="center" textRotation="255" shrinkToFit="1"/>
    </xf>
    <xf numFmtId="0" fontId="13" fillId="6" borderId="78" xfId="1" applyFont="1" applyFill="1" applyBorder="1" applyAlignment="1">
      <alignment horizontal="center" vertical="center" textRotation="255" shrinkToFit="1"/>
    </xf>
    <xf numFmtId="0" fontId="13" fillId="6" borderId="76" xfId="1" applyFont="1" applyFill="1" applyBorder="1" applyAlignment="1">
      <alignment horizontal="center" vertical="center" textRotation="255" shrinkToFit="1"/>
    </xf>
    <xf numFmtId="0" fontId="13" fillId="6" borderId="66" xfId="1" applyFont="1" applyFill="1" applyBorder="1" applyAlignment="1">
      <alignment horizontal="center" vertical="center" shrinkToFit="1"/>
    </xf>
    <xf numFmtId="0" fontId="13" fillId="6" borderId="77" xfId="1" applyFont="1" applyFill="1" applyBorder="1" applyAlignment="1">
      <alignment horizontal="center" vertical="center" shrinkToFit="1"/>
    </xf>
    <xf numFmtId="0" fontId="13" fillId="6" borderId="73" xfId="1" applyFont="1" applyFill="1" applyBorder="1" applyAlignment="1">
      <alignment horizontal="center" vertical="center" shrinkToFit="1"/>
    </xf>
    <xf numFmtId="0" fontId="13" fillId="6" borderId="80" xfId="1" applyFont="1" applyFill="1" applyBorder="1" applyAlignment="1">
      <alignment horizontal="center" vertical="center" textRotation="255" shrinkToFit="1"/>
    </xf>
    <xf numFmtId="0" fontId="13" fillId="6" borderId="35" xfId="1" applyFont="1" applyFill="1" applyBorder="1" applyAlignment="1">
      <alignment horizontal="center" vertical="center" shrinkToFit="1"/>
    </xf>
    <xf numFmtId="0" fontId="13" fillId="0" borderId="87" xfId="1" applyFont="1" applyBorder="1" applyAlignment="1">
      <alignment horizontal="center" vertical="center" shrinkToFit="1"/>
    </xf>
    <xf numFmtId="0" fontId="13" fillId="0" borderId="50" xfId="1" applyFont="1" applyBorder="1" applyAlignment="1">
      <alignment horizontal="center" vertical="center" shrinkToFit="1"/>
    </xf>
    <xf numFmtId="0" fontId="13" fillId="0" borderId="46" xfId="1" applyFont="1" applyBorder="1" applyAlignment="1">
      <alignment horizontal="center" vertical="center" shrinkToFit="1"/>
    </xf>
    <xf numFmtId="0" fontId="13" fillId="5" borderId="80" xfId="1" applyFont="1" applyFill="1" applyBorder="1" applyAlignment="1">
      <alignment horizontal="center" vertical="center" textRotation="255" shrinkToFit="1"/>
    </xf>
    <xf numFmtId="0" fontId="13" fillId="5" borderId="78" xfId="1" applyFont="1" applyFill="1" applyBorder="1" applyAlignment="1">
      <alignment horizontal="center" vertical="center" textRotation="255" shrinkToFit="1"/>
    </xf>
    <xf numFmtId="0" fontId="13" fillId="5" borderId="76" xfId="1" applyFont="1" applyFill="1" applyBorder="1" applyAlignment="1">
      <alignment horizontal="center" vertical="center" textRotation="255" shrinkToFit="1"/>
    </xf>
    <xf numFmtId="0" fontId="13" fillId="5" borderId="35" xfId="1" applyFont="1" applyFill="1" applyBorder="1" applyAlignment="1">
      <alignment horizontal="center" vertical="center" shrinkToFit="1"/>
    </xf>
    <xf numFmtId="0" fontId="13" fillId="5" borderId="77" xfId="1" applyFont="1" applyFill="1" applyBorder="1" applyAlignment="1">
      <alignment horizontal="center" vertical="center" shrinkToFit="1"/>
    </xf>
    <xf numFmtId="0" fontId="13" fillId="5" borderId="73" xfId="1" applyFont="1" applyFill="1" applyBorder="1" applyAlignment="1">
      <alignment horizontal="center" vertical="center" shrinkToFit="1"/>
    </xf>
    <xf numFmtId="0" fontId="13" fillId="5" borderId="79" xfId="1" applyFont="1" applyFill="1" applyBorder="1" applyAlignment="1">
      <alignment horizontal="center" vertical="center" textRotation="255" shrinkToFit="1"/>
    </xf>
    <xf numFmtId="0" fontId="13" fillId="5" borderId="66" xfId="1" applyFont="1" applyFill="1" applyBorder="1" applyAlignment="1">
      <alignment horizontal="center" vertical="center" shrinkToFit="1"/>
    </xf>
    <xf numFmtId="0" fontId="13" fillId="6" borderId="18" xfId="1" applyFont="1" applyFill="1" applyBorder="1" applyAlignment="1">
      <alignment horizontal="center" vertical="center" shrinkToFit="1"/>
    </xf>
    <xf numFmtId="0" fontId="13" fillId="4" borderId="2" xfId="1" applyFont="1" applyFill="1" applyBorder="1" applyAlignment="1">
      <alignment horizontal="center" vertical="center" shrinkToFit="1"/>
    </xf>
    <xf numFmtId="0" fontId="13" fillId="4" borderId="3" xfId="1" applyFont="1" applyFill="1" applyBorder="1" applyAlignment="1">
      <alignment horizontal="center" vertical="center" shrinkToFit="1"/>
    </xf>
    <xf numFmtId="0" fontId="13" fillId="5" borderId="18" xfId="1" applyFont="1" applyFill="1" applyBorder="1" applyAlignment="1">
      <alignment horizontal="center" vertical="center" shrinkToFit="1"/>
    </xf>
    <xf numFmtId="0" fontId="14" fillId="4" borderId="2" xfId="1" applyFont="1" applyFill="1" applyBorder="1" applyAlignment="1">
      <alignment horizontal="right" vertical="center" shrinkToFit="1"/>
    </xf>
    <xf numFmtId="0" fontId="14" fillId="4" borderId="59" xfId="1" applyFont="1" applyFill="1" applyBorder="1" applyAlignment="1">
      <alignment horizontal="right" vertical="center" shrinkToFit="1"/>
    </xf>
    <xf numFmtId="0" fontId="14" fillId="4" borderId="3" xfId="1" applyFont="1" applyFill="1" applyBorder="1" applyAlignment="1">
      <alignment horizontal="right" vertical="center" shrinkToFit="1"/>
    </xf>
    <xf numFmtId="0" fontId="13" fillId="3" borderId="2" xfId="1" applyFont="1" applyFill="1" applyBorder="1" applyAlignment="1">
      <alignment horizontal="center" vertical="center" shrinkToFit="1"/>
    </xf>
    <xf numFmtId="0" fontId="13" fillId="3" borderId="3" xfId="1" applyFont="1" applyFill="1" applyBorder="1" applyAlignment="1">
      <alignment horizontal="center" vertical="center" shrinkToFit="1"/>
    </xf>
    <xf numFmtId="0" fontId="14" fillId="3" borderId="1" xfId="1" applyFont="1" applyFill="1" applyBorder="1" applyAlignment="1">
      <alignment horizontal="right" vertical="center" shrinkToFit="1"/>
    </xf>
    <xf numFmtId="0" fontId="14" fillId="3" borderId="1" xfId="1" applyFont="1" applyFill="1" applyBorder="1" applyAlignment="1">
      <alignment horizontal="center" vertical="center" shrinkToFit="1"/>
    </xf>
    <xf numFmtId="0" fontId="13" fillId="3" borderId="44" xfId="1" applyFont="1" applyFill="1" applyBorder="1" applyAlignment="1">
      <alignment horizontal="center" vertical="center" shrinkToFit="1"/>
    </xf>
    <xf numFmtId="0" fontId="13" fillId="3" borderId="43" xfId="1" applyFont="1" applyFill="1" applyBorder="1" applyAlignment="1">
      <alignment horizontal="center" vertical="center" shrinkToFit="1"/>
    </xf>
    <xf numFmtId="0" fontId="13" fillId="4" borderId="44" xfId="1" applyFont="1" applyFill="1" applyBorder="1" applyAlignment="1">
      <alignment horizontal="center" vertical="center" shrinkToFit="1"/>
    </xf>
    <xf numFmtId="0" fontId="13" fillId="4" borderId="43" xfId="1" applyFont="1" applyFill="1" applyBorder="1" applyAlignment="1">
      <alignment horizontal="center" vertical="center" shrinkToFit="1"/>
    </xf>
    <xf numFmtId="0" fontId="14" fillId="0" borderId="1" xfId="1" applyFont="1" applyBorder="1" applyAlignment="1">
      <alignment horizontal="center" vertical="center" wrapText="1" shrinkToFit="1"/>
    </xf>
    <xf numFmtId="0" fontId="14" fillId="4" borderId="2" xfId="1" applyFont="1" applyFill="1" applyBorder="1" applyAlignment="1">
      <alignment horizontal="center" vertical="center" shrinkToFit="1"/>
    </xf>
    <xf numFmtId="0" fontId="14" fillId="0" borderId="25" xfId="1" applyFont="1" applyBorder="1" applyAlignment="1">
      <alignment horizontal="center" vertical="center" shrinkToFit="1"/>
    </xf>
  </cellXfs>
  <cellStyles count="7">
    <cellStyle name="桁区切り" xfId="4" builtinId="6"/>
    <cellStyle name="桁区切り 2" xfId="3" xr:uid="{00000000-0005-0000-0000-000001000000}"/>
    <cellStyle name="桁区切り 3" xfId="5" xr:uid="{00000000-0005-0000-0000-000002000000}"/>
    <cellStyle name="標準" xfId="0" builtinId="0"/>
    <cellStyle name="標準 2" xfId="1" xr:uid="{00000000-0005-0000-0000-000004000000}"/>
    <cellStyle name="標準 2 2" xfId="2" xr:uid="{00000000-0005-0000-0000-000005000000}"/>
    <cellStyle name="標準_（別添）■実績記録票記載方法■" xfId="6" xr:uid="{00000000-0005-0000-0000-000006000000}"/>
  </cellStyles>
  <dxfs count="30">
    <dxf>
      <fill>
        <patternFill>
          <bgColor rgb="FFFF00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1133475</xdr:colOff>
      <xdr:row>4</xdr:row>
      <xdr:rowOff>57150</xdr:rowOff>
    </xdr:from>
    <xdr:ext cx="899162" cy="902210"/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4850" y="1181100"/>
          <a:ext cx="899162" cy="90221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1133475</xdr:colOff>
      <xdr:row>4</xdr:row>
      <xdr:rowOff>57150</xdr:rowOff>
    </xdr:from>
    <xdr:ext cx="899162" cy="902210"/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4850" y="1181100"/>
          <a:ext cx="899162" cy="902210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1133475</xdr:colOff>
      <xdr:row>4</xdr:row>
      <xdr:rowOff>57150</xdr:rowOff>
    </xdr:from>
    <xdr:ext cx="899162" cy="902210"/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4850" y="1181100"/>
          <a:ext cx="899162" cy="902210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25</xdr:row>
      <xdr:rowOff>142875</xdr:rowOff>
    </xdr:from>
    <xdr:to>
      <xdr:col>3</xdr:col>
      <xdr:colOff>76200</xdr:colOff>
      <xdr:row>26</xdr:row>
      <xdr:rowOff>47625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3571875" y="82391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76200</xdr:colOff>
      <xdr:row>1</xdr:row>
      <xdr:rowOff>209550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3571875" y="56197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1133475</xdr:colOff>
      <xdr:row>4</xdr:row>
      <xdr:rowOff>57150</xdr:rowOff>
    </xdr:from>
    <xdr:ext cx="899162" cy="902210"/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19775" y="1181100"/>
          <a:ext cx="899162" cy="902210"/>
        </a:xfrm>
        <a:prstGeom prst="rect">
          <a:avLst/>
        </a:prstGeom>
      </xdr:spPr>
    </xdr:pic>
    <xdr:clientData/>
  </xdr:oneCellAnchor>
  <xdr:oneCellAnchor>
    <xdr:from>
      <xdr:col>4</xdr:col>
      <xdr:colOff>1009650</xdr:colOff>
      <xdr:row>27</xdr:row>
      <xdr:rowOff>304800</xdr:rowOff>
    </xdr:from>
    <xdr:ext cx="899162" cy="902210"/>
    <xdr:pic>
      <xdr:nvPicPr>
        <xdr:cNvPr id="4" name="図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95950" y="8353425"/>
          <a:ext cx="899162" cy="90221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tGET1">
    <pageSetUpPr fitToPage="1"/>
  </sheetPr>
  <dimension ref="A1:AM47"/>
  <sheetViews>
    <sheetView showZeros="0" zoomScaleNormal="100" zoomScaleSheetLayoutView="100" workbookViewId="0">
      <selection activeCell="AE20" sqref="AE20"/>
    </sheetView>
  </sheetViews>
  <sheetFormatPr defaultRowHeight="13.5" customHeight="1" x14ac:dyDescent="0.15"/>
  <cols>
    <col min="1" max="2" width="3.625" style="20" customWidth="1"/>
    <col min="3" max="3" width="12.625" style="20" customWidth="1"/>
    <col min="4" max="36" width="3.875" style="20" customWidth="1"/>
    <col min="37" max="39" width="2.625" style="20" customWidth="1"/>
    <col min="40" max="16384" width="9" style="20"/>
  </cols>
  <sheetData>
    <row r="1" spans="1:39" ht="13.5" customHeight="1" thickBot="1" x14ac:dyDescent="0.2">
      <c r="A1" s="299">
        <v>44958</v>
      </c>
      <c r="B1" s="299"/>
      <c r="C1" s="299"/>
      <c r="D1" s="299"/>
      <c r="E1" s="299"/>
      <c r="F1" s="299"/>
      <c r="G1" s="299"/>
      <c r="H1" s="299"/>
      <c r="I1" s="300" t="s">
        <v>154</v>
      </c>
      <c r="J1" s="300"/>
      <c r="K1" s="300"/>
      <c r="L1" s="300"/>
      <c r="M1" s="300"/>
      <c r="N1" s="300"/>
      <c r="O1" s="300"/>
      <c r="P1" s="300"/>
      <c r="Q1" s="300"/>
      <c r="R1" s="300"/>
      <c r="S1" s="300"/>
      <c r="T1" s="300"/>
      <c r="U1" s="300"/>
      <c r="V1" s="300"/>
      <c r="W1" s="300"/>
      <c r="X1" s="300"/>
      <c r="Y1" s="300"/>
      <c r="Z1" s="300"/>
      <c r="AA1" s="300"/>
      <c r="AB1" s="300"/>
      <c r="AC1" s="300"/>
      <c r="AD1" s="300"/>
      <c r="AE1" s="300"/>
      <c r="AF1" s="300"/>
      <c r="AG1" s="300"/>
      <c r="AH1" s="300"/>
      <c r="AI1" s="301"/>
      <c r="AJ1" s="301"/>
      <c r="AK1" s="302" t="s">
        <v>153</v>
      </c>
      <c r="AL1" s="303"/>
      <c r="AM1" s="303"/>
    </row>
    <row r="2" spans="1:39" ht="13.5" customHeight="1" x14ac:dyDescent="0.15">
      <c r="A2" s="306" t="s">
        <v>146</v>
      </c>
      <c r="B2" s="306"/>
      <c r="C2" s="307"/>
      <c r="D2" s="39">
        <f>IF($A$1&lt;&gt;"",EOMONTH($A$1,-1)+1,"")</f>
        <v>44958</v>
      </c>
      <c r="E2" s="39">
        <f t="shared" ref="E2:AH2" si="0">IF(D$2&lt;&gt;"",IF(MONTH(D$2+1)=MONTH($A$1),D$2+1,""),"")</f>
        <v>44959</v>
      </c>
      <c r="F2" s="39">
        <f t="shared" si="0"/>
        <v>44960</v>
      </c>
      <c r="G2" s="39">
        <f t="shared" si="0"/>
        <v>44961</v>
      </c>
      <c r="H2" s="39">
        <f t="shared" si="0"/>
        <v>44962</v>
      </c>
      <c r="I2" s="39">
        <f t="shared" si="0"/>
        <v>44963</v>
      </c>
      <c r="J2" s="39">
        <f t="shared" si="0"/>
        <v>44964</v>
      </c>
      <c r="K2" s="39">
        <f t="shared" si="0"/>
        <v>44965</v>
      </c>
      <c r="L2" s="39">
        <f t="shared" si="0"/>
        <v>44966</v>
      </c>
      <c r="M2" s="39">
        <f t="shared" si="0"/>
        <v>44967</v>
      </c>
      <c r="N2" s="39">
        <f t="shared" si="0"/>
        <v>44968</v>
      </c>
      <c r="O2" s="39">
        <f t="shared" si="0"/>
        <v>44969</v>
      </c>
      <c r="P2" s="39">
        <f t="shared" si="0"/>
        <v>44970</v>
      </c>
      <c r="Q2" s="39">
        <f t="shared" si="0"/>
        <v>44971</v>
      </c>
      <c r="R2" s="39">
        <f t="shared" si="0"/>
        <v>44972</v>
      </c>
      <c r="S2" s="39">
        <f t="shared" si="0"/>
        <v>44973</v>
      </c>
      <c r="T2" s="39">
        <f t="shared" si="0"/>
        <v>44974</v>
      </c>
      <c r="U2" s="39">
        <f t="shared" si="0"/>
        <v>44975</v>
      </c>
      <c r="V2" s="39">
        <f t="shared" si="0"/>
        <v>44976</v>
      </c>
      <c r="W2" s="39">
        <f t="shared" si="0"/>
        <v>44977</v>
      </c>
      <c r="X2" s="39">
        <f t="shared" si="0"/>
        <v>44978</v>
      </c>
      <c r="Y2" s="39">
        <f t="shared" si="0"/>
        <v>44979</v>
      </c>
      <c r="Z2" s="39">
        <f t="shared" si="0"/>
        <v>44980</v>
      </c>
      <c r="AA2" s="39">
        <f t="shared" si="0"/>
        <v>44981</v>
      </c>
      <c r="AB2" s="39">
        <f t="shared" si="0"/>
        <v>44982</v>
      </c>
      <c r="AC2" s="39">
        <f t="shared" si="0"/>
        <v>44983</v>
      </c>
      <c r="AD2" s="39">
        <f t="shared" si="0"/>
        <v>44984</v>
      </c>
      <c r="AE2" s="39">
        <f t="shared" si="0"/>
        <v>44985</v>
      </c>
      <c r="AF2" s="39" t="str">
        <f t="shared" si="0"/>
        <v/>
      </c>
      <c r="AG2" s="39" t="str">
        <f t="shared" si="0"/>
        <v/>
      </c>
      <c r="AH2" s="39" t="str">
        <f t="shared" si="0"/>
        <v/>
      </c>
      <c r="AI2" s="375" t="s">
        <v>44</v>
      </c>
      <c r="AJ2" s="376"/>
      <c r="AK2" s="302"/>
      <c r="AL2" s="303"/>
      <c r="AM2" s="303"/>
    </row>
    <row r="3" spans="1:39" ht="13.5" customHeight="1" x14ac:dyDescent="0.15">
      <c r="A3" s="308" t="s">
        <v>161</v>
      </c>
      <c r="B3" s="309"/>
      <c r="C3" s="310"/>
      <c r="D3" s="162">
        <f t="shared" ref="D3:AH3" si="1">IF(D$2&lt;&gt;"",D$2,"")</f>
        <v>44958</v>
      </c>
      <c r="E3" s="162">
        <f t="shared" si="1"/>
        <v>44959</v>
      </c>
      <c r="F3" s="162">
        <f t="shared" si="1"/>
        <v>44960</v>
      </c>
      <c r="G3" s="162">
        <f t="shared" si="1"/>
        <v>44961</v>
      </c>
      <c r="H3" s="162">
        <f t="shared" si="1"/>
        <v>44962</v>
      </c>
      <c r="I3" s="162">
        <f t="shared" si="1"/>
        <v>44963</v>
      </c>
      <c r="J3" s="162">
        <f t="shared" si="1"/>
        <v>44964</v>
      </c>
      <c r="K3" s="162">
        <f t="shared" si="1"/>
        <v>44965</v>
      </c>
      <c r="L3" s="162">
        <f t="shared" si="1"/>
        <v>44966</v>
      </c>
      <c r="M3" s="162">
        <f t="shared" si="1"/>
        <v>44967</v>
      </c>
      <c r="N3" s="162">
        <f t="shared" si="1"/>
        <v>44968</v>
      </c>
      <c r="O3" s="162">
        <f t="shared" si="1"/>
        <v>44969</v>
      </c>
      <c r="P3" s="162">
        <f t="shared" si="1"/>
        <v>44970</v>
      </c>
      <c r="Q3" s="162">
        <f t="shared" si="1"/>
        <v>44971</v>
      </c>
      <c r="R3" s="162">
        <f t="shared" si="1"/>
        <v>44972</v>
      </c>
      <c r="S3" s="162">
        <f t="shared" si="1"/>
        <v>44973</v>
      </c>
      <c r="T3" s="162">
        <f t="shared" si="1"/>
        <v>44974</v>
      </c>
      <c r="U3" s="162">
        <f t="shared" si="1"/>
        <v>44975</v>
      </c>
      <c r="V3" s="162">
        <f t="shared" si="1"/>
        <v>44976</v>
      </c>
      <c r="W3" s="162">
        <f t="shared" si="1"/>
        <v>44977</v>
      </c>
      <c r="X3" s="162">
        <f t="shared" si="1"/>
        <v>44978</v>
      </c>
      <c r="Y3" s="162">
        <f t="shared" si="1"/>
        <v>44979</v>
      </c>
      <c r="Z3" s="162">
        <f t="shared" si="1"/>
        <v>44980</v>
      </c>
      <c r="AA3" s="162">
        <f t="shared" si="1"/>
        <v>44981</v>
      </c>
      <c r="AB3" s="162">
        <f t="shared" si="1"/>
        <v>44982</v>
      </c>
      <c r="AC3" s="162">
        <f t="shared" si="1"/>
        <v>44983</v>
      </c>
      <c r="AD3" s="162">
        <f t="shared" si="1"/>
        <v>44984</v>
      </c>
      <c r="AE3" s="162">
        <f t="shared" si="1"/>
        <v>44985</v>
      </c>
      <c r="AF3" s="162" t="str">
        <f t="shared" si="1"/>
        <v/>
      </c>
      <c r="AG3" s="162" t="str">
        <f t="shared" si="1"/>
        <v/>
      </c>
      <c r="AH3" s="162" t="str">
        <f t="shared" si="1"/>
        <v/>
      </c>
      <c r="AI3" s="377"/>
      <c r="AJ3" s="378"/>
      <c r="AK3" s="304"/>
      <c r="AL3" s="305"/>
      <c r="AM3" s="303"/>
    </row>
    <row r="4" spans="1:39" ht="13.5" customHeight="1" x14ac:dyDescent="0.15">
      <c r="A4" s="315" t="str">
        <f>IFERROR(INDEX(②請求書・領収書!$H$5:$H$10,ROW()-3),"")</f>
        <v>Ａ型JOPP</v>
      </c>
      <c r="B4" s="316"/>
      <c r="C4" s="317"/>
      <c r="D4" s="278">
        <v>8</v>
      </c>
      <c r="E4" s="278">
        <v>7</v>
      </c>
      <c r="F4" s="278">
        <v>7</v>
      </c>
      <c r="G4" s="278"/>
      <c r="H4" s="278"/>
      <c r="I4" s="278">
        <v>8</v>
      </c>
      <c r="J4" s="278">
        <v>9</v>
      </c>
      <c r="K4" s="278">
        <v>9</v>
      </c>
      <c r="L4" s="278">
        <v>8</v>
      </c>
      <c r="M4" s="278">
        <v>7</v>
      </c>
      <c r="N4" s="278"/>
      <c r="O4" s="278"/>
      <c r="P4" s="278">
        <v>9</v>
      </c>
      <c r="Q4" s="278">
        <v>8</v>
      </c>
      <c r="R4" s="278">
        <v>5</v>
      </c>
      <c r="S4" s="278">
        <v>7</v>
      </c>
      <c r="T4" s="278">
        <v>6</v>
      </c>
      <c r="U4" s="278"/>
      <c r="V4" s="278"/>
      <c r="W4" s="278">
        <v>8</v>
      </c>
      <c r="X4" s="278">
        <v>9</v>
      </c>
      <c r="Y4" s="278">
        <v>7</v>
      </c>
      <c r="Z4" s="278">
        <v>8</v>
      </c>
      <c r="AA4" s="278">
        <v>7</v>
      </c>
      <c r="AB4" s="278"/>
      <c r="AC4" s="278"/>
      <c r="AD4" s="278">
        <v>7</v>
      </c>
      <c r="AE4" s="278">
        <v>7</v>
      </c>
      <c r="AF4" s="278"/>
      <c r="AG4" s="278"/>
      <c r="AH4" s="278"/>
      <c r="AI4" s="340">
        <f>IF($AK$4&lt;&gt;"",0,SUM($D4:$AH4))</f>
        <v>151</v>
      </c>
      <c r="AJ4" s="341"/>
      <c r="AK4" s="379"/>
      <c r="AL4" s="380"/>
    </row>
    <row r="5" spans="1:39" ht="13.5" customHeight="1" x14ac:dyDescent="0.15">
      <c r="A5" s="315" t="str">
        <f>IFERROR(INDEX(②請求書・領収書!$H$5:$H$10,ROW()-3),"")</f>
        <v>B型JOPP</v>
      </c>
      <c r="B5" s="316"/>
      <c r="C5" s="317"/>
      <c r="D5" s="279">
        <v>9</v>
      </c>
      <c r="E5" s="279">
        <v>6</v>
      </c>
      <c r="F5" s="279">
        <v>8</v>
      </c>
      <c r="G5" s="279"/>
      <c r="H5" s="279"/>
      <c r="I5" s="279">
        <v>9</v>
      </c>
      <c r="J5" s="279">
        <v>8</v>
      </c>
      <c r="K5" s="279">
        <v>8</v>
      </c>
      <c r="L5" s="279">
        <v>8</v>
      </c>
      <c r="M5" s="279">
        <v>10</v>
      </c>
      <c r="N5" s="279"/>
      <c r="O5" s="279"/>
      <c r="P5" s="279">
        <v>10</v>
      </c>
      <c r="Q5" s="279">
        <v>9</v>
      </c>
      <c r="R5" s="279">
        <v>9</v>
      </c>
      <c r="S5" s="279">
        <v>8</v>
      </c>
      <c r="T5" s="279">
        <v>7</v>
      </c>
      <c r="U5" s="279"/>
      <c r="V5" s="279"/>
      <c r="W5" s="279">
        <v>10</v>
      </c>
      <c r="X5" s="279">
        <v>6</v>
      </c>
      <c r="Y5" s="279">
        <v>10</v>
      </c>
      <c r="Z5" s="279">
        <v>9</v>
      </c>
      <c r="AA5" s="279">
        <v>10</v>
      </c>
      <c r="AB5" s="279"/>
      <c r="AC5" s="279"/>
      <c r="AD5" s="279">
        <v>9</v>
      </c>
      <c r="AE5" s="279">
        <v>7</v>
      </c>
      <c r="AF5" s="279"/>
      <c r="AG5" s="279"/>
      <c r="AH5" s="279"/>
      <c r="AI5" s="340">
        <f>IF($AK$4&lt;&gt;"",0,SUM($D5:$AH5))</f>
        <v>170</v>
      </c>
      <c r="AJ5" s="341"/>
      <c r="AK5" s="381"/>
      <c r="AL5" s="382"/>
    </row>
    <row r="6" spans="1:39" ht="13.5" customHeight="1" x14ac:dyDescent="0.15">
      <c r="A6" s="315" t="str">
        <f>IFERROR(INDEX(②請求書・領収書!$H$5:$H$10,ROW()-3),"")</f>
        <v>ジョップ上五島</v>
      </c>
      <c r="B6" s="316"/>
      <c r="C6" s="317"/>
      <c r="D6" s="279">
        <v>10</v>
      </c>
      <c r="E6" s="279">
        <v>9</v>
      </c>
      <c r="F6" s="279">
        <v>10</v>
      </c>
      <c r="G6" s="279"/>
      <c r="H6" s="279"/>
      <c r="I6" s="279">
        <v>9</v>
      </c>
      <c r="J6" s="279">
        <v>11</v>
      </c>
      <c r="K6" s="279">
        <v>12</v>
      </c>
      <c r="L6" s="279">
        <v>9</v>
      </c>
      <c r="M6" s="279">
        <v>12</v>
      </c>
      <c r="N6" s="279"/>
      <c r="O6" s="279"/>
      <c r="P6" s="279">
        <v>10</v>
      </c>
      <c r="Q6" s="279">
        <v>9</v>
      </c>
      <c r="R6" s="279">
        <v>8</v>
      </c>
      <c r="S6" s="279">
        <v>8</v>
      </c>
      <c r="T6" s="279">
        <v>9</v>
      </c>
      <c r="U6" s="279"/>
      <c r="V6" s="279"/>
      <c r="W6" s="279">
        <v>9</v>
      </c>
      <c r="X6" s="279">
        <v>10</v>
      </c>
      <c r="Y6" s="279">
        <v>8</v>
      </c>
      <c r="Z6" s="279">
        <v>9</v>
      </c>
      <c r="AA6" s="279">
        <v>10</v>
      </c>
      <c r="AB6" s="279"/>
      <c r="AC6" s="279"/>
      <c r="AD6" s="279">
        <v>6</v>
      </c>
      <c r="AE6" s="279">
        <v>8</v>
      </c>
      <c r="AF6" s="279"/>
      <c r="AG6" s="279"/>
      <c r="AH6" s="279"/>
      <c r="AI6" s="340">
        <f t="shared" ref="AI6" si="2">IF($AK$4&lt;&gt;"",0,SUM($D6:$AH6))</f>
        <v>186</v>
      </c>
      <c r="AJ6" s="341"/>
    </row>
    <row r="7" spans="1:39" ht="13.5" customHeight="1" x14ac:dyDescent="0.15">
      <c r="A7" s="315" t="str">
        <f>IFERROR(INDEX(②請求書・領収書!$H$5:$H$10,ROW()-3),"")</f>
        <v>かっとっぽの家</v>
      </c>
      <c r="B7" s="316"/>
      <c r="C7" s="317"/>
      <c r="D7" s="279">
        <v>0</v>
      </c>
      <c r="E7" s="279"/>
      <c r="F7" s="279"/>
      <c r="G7" s="279"/>
      <c r="H7" s="279"/>
      <c r="I7" s="279"/>
      <c r="J7" s="279"/>
      <c r="K7" s="279"/>
      <c r="L7" s="279"/>
      <c r="M7" s="279"/>
      <c r="N7" s="279"/>
      <c r="O7" s="279"/>
      <c r="P7" s="279"/>
      <c r="Q7" s="279"/>
      <c r="R7" s="279"/>
      <c r="S7" s="279"/>
      <c r="T7" s="279"/>
      <c r="U7" s="279"/>
      <c r="V7" s="279"/>
      <c r="W7" s="279"/>
      <c r="X7" s="279"/>
      <c r="Y7" s="279"/>
      <c r="Z7" s="279"/>
      <c r="AA7" s="279"/>
      <c r="AB7" s="279"/>
      <c r="AC7" s="279"/>
      <c r="AD7" s="279"/>
      <c r="AE7" s="279"/>
      <c r="AF7" s="279"/>
      <c r="AG7" s="279"/>
      <c r="AH7" s="279"/>
      <c r="AI7" s="340">
        <f t="shared" ref="AI7:AI10" si="3">IF($AK$4&lt;&gt;"",0,SUM($D7:$AH7))</f>
        <v>0</v>
      </c>
      <c r="AJ7" s="341"/>
    </row>
    <row r="8" spans="1:39" ht="13.5" customHeight="1" x14ac:dyDescent="0.15">
      <c r="A8" s="315" t="str">
        <f>IFERROR(INDEX(②請求書・領収書!$H$5:$H$10,ROW()-3),"")</f>
        <v>日中一時支援</v>
      </c>
      <c r="B8" s="316"/>
      <c r="C8" s="317"/>
      <c r="D8" s="279"/>
      <c r="E8" s="279"/>
      <c r="F8" s="279"/>
      <c r="G8" s="279"/>
      <c r="H8" s="279"/>
      <c r="I8" s="279"/>
      <c r="J8" s="279"/>
      <c r="K8" s="279"/>
      <c r="L8" s="279"/>
      <c r="M8" s="279"/>
      <c r="N8" s="279"/>
      <c r="O8" s="279"/>
      <c r="P8" s="279"/>
      <c r="Q8" s="279"/>
      <c r="R8" s="279"/>
      <c r="S8" s="279"/>
      <c r="T8" s="279"/>
      <c r="U8" s="279"/>
      <c r="V8" s="279"/>
      <c r="W8" s="279"/>
      <c r="X8" s="279"/>
      <c r="Y8" s="279"/>
      <c r="Z8" s="279"/>
      <c r="AA8" s="279"/>
      <c r="AB8" s="279"/>
      <c r="AC8" s="279"/>
      <c r="AD8" s="279"/>
      <c r="AE8" s="279"/>
      <c r="AF8" s="279"/>
      <c r="AG8" s="279"/>
      <c r="AH8" s="279"/>
      <c r="AI8" s="340">
        <f t="shared" si="3"/>
        <v>0</v>
      </c>
      <c r="AJ8" s="341"/>
    </row>
    <row r="9" spans="1:39" ht="13.5" customHeight="1" x14ac:dyDescent="0.15">
      <c r="A9" s="315">
        <f>IFERROR(INDEX(②請求書・領収書!$H$5:$H$10,ROW()-3),"")</f>
        <v>0</v>
      </c>
      <c r="B9" s="316"/>
      <c r="C9" s="317"/>
      <c r="D9" s="278"/>
      <c r="E9" s="278"/>
      <c r="F9" s="278"/>
      <c r="G9" s="278"/>
      <c r="H9" s="278"/>
      <c r="I9" s="278"/>
      <c r="J9" s="278"/>
      <c r="K9" s="278"/>
      <c r="L9" s="278"/>
      <c r="M9" s="278"/>
      <c r="N9" s="278"/>
      <c r="O9" s="278"/>
      <c r="P9" s="278"/>
      <c r="Q9" s="278"/>
      <c r="R9" s="278"/>
      <c r="S9" s="278"/>
      <c r="T9" s="278"/>
      <c r="U9" s="278"/>
      <c r="V9" s="278"/>
      <c r="W9" s="278"/>
      <c r="X9" s="278"/>
      <c r="Y9" s="278"/>
      <c r="Z9" s="278"/>
      <c r="AA9" s="278"/>
      <c r="AB9" s="278"/>
      <c r="AC9" s="278"/>
      <c r="AD9" s="278"/>
      <c r="AE9" s="278"/>
      <c r="AF9" s="278"/>
      <c r="AG9" s="278"/>
      <c r="AH9" s="278"/>
      <c r="AI9" s="340">
        <f t="shared" si="3"/>
        <v>0</v>
      </c>
      <c r="AJ9" s="341"/>
    </row>
    <row r="10" spans="1:39" ht="13.5" customHeight="1" thickBot="1" x14ac:dyDescent="0.2">
      <c r="A10" s="315" t="str">
        <f>IFERROR(INDEX(②請求書・領収書!$H$5:$H$10,ROW()-3),"")</f>
        <v/>
      </c>
      <c r="B10" s="316"/>
      <c r="C10" s="317"/>
      <c r="D10" s="278"/>
      <c r="E10" s="278"/>
      <c r="F10" s="278"/>
      <c r="G10" s="278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278"/>
      <c r="U10" s="278"/>
      <c r="V10" s="278"/>
      <c r="W10" s="278"/>
      <c r="X10" s="278"/>
      <c r="Y10" s="278"/>
      <c r="Z10" s="278"/>
      <c r="AA10" s="278"/>
      <c r="AB10" s="278"/>
      <c r="AC10" s="278"/>
      <c r="AD10" s="278"/>
      <c r="AE10" s="278"/>
      <c r="AF10" s="278"/>
      <c r="AG10" s="278"/>
      <c r="AH10" s="278"/>
      <c r="AI10" s="342">
        <f t="shared" si="3"/>
        <v>0</v>
      </c>
      <c r="AJ10" s="343"/>
    </row>
    <row r="11" spans="1:39" ht="3" customHeight="1" thickBot="1" x14ac:dyDescent="0.2">
      <c r="A11" s="28"/>
      <c r="B11" s="28"/>
      <c r="C11" s="87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</row>
    <row r="12" spans="1:39" ht="13.5" customHeight="1" thickBot="1" x14ac:dyDescent="0.2">
      <c r="B12" s="63"/>
      <c r="C12" s="86" t="s">
        <v>58</v>
      </c>
      <c r="D12" s="85">
        <f t="shared" ref="D12:F12" si="4">SUMIFS(D$4:D$10,$A4:$A10,"&lt;&gt;")</f>
        <v>27</v>
      </c>
      <c r="E12" s="85">
        <f t="shared" si="4"/>
        <v>22</v>
      </c>
      <c r="F12" s="85">
        <f t="shared" si="4"/>
        <v>25</v>
      </c>
      <c r="G12" s="85">
        <f t="shared" ref="G12:AH12" si="5">SUMIFS(G$4:G$10,$A4:$A10,"&lt;&gt;")</f>
        <v>0</v>
      </c>
      <c r="H12" s="85">
        <f t="shared" si="5"/>
        <v>0</v>
      </c>
      <c r="I12" s="85">
        <f t="shared" si="5"/>
        <v>26</v>
      </c>
      <c r="J12" s="85">
        <f t="shared" si="5"/>
        <v>28</v>
      </c>
      <c r="K12" s="85">
        <f t="shared" si="5"/>
        <v>29</v>
      </c>
      <c r="L12" s="85">
        <f t="shared" si="5"/>
        <v>25</v>
      </c>
      <c r="M12" s="85">
        <f t="shared" si="5"/>
        <v>29</v>
      </c>
      <c r="N12" s="85">
        <f t="shared" si="5"/>
        <v>0</v>
      </c>
      <c r="O12" s="85">
        <f t="shared" si="5"/>
        <v>0</v>
      </c>
      <c r="P12" s="85">
        <f t="shared" si="5"/>
        <v>29</v>
      </c>
      <c r="Q12" s="85">
        <f t="shared" si="5"/>
        <v>26</v>
      </c>
      <c r="R12" s="85">
        <f t="shared" si="5"/>
        <v>22</v>
      </c>
      <c r="S12" s="85">
        <f t="shared" si="5"/>
        <v>23</v>
      </c>
      <c r="T12" s="85">
        <f t="shared" si="5"/>
        <v>22</v>
      </c>
      <c r="U12" s="85">
        <f t="shared" si="5"/>
        <v>0</v>
      </c>
      <c r="V12" s="85">
        <f t="shared" si="5"/>
        <v>0</v>
      </c>
      <c r="W12" s="85">
        <f t="shared" si="5"/>
        <v>27</v>
      </c>
      <c r="X12" s="85">
        <f t="shared" si="5"/>
        <v>25</v>
      </c>
      <c r="Y12" s="85">
        <f t="shared" si="5"/>
        <v>25</v>
      </c>
      <c r="Z12" s="85">
        <f t="shared" si="5"/>
        <v>26</v>
      </c>
      <c r="AA12" s="85">
        <f t="shared" si="5"/>
        <v>27</v>
      </c>
      <c r="AB12" s="85">
        <f t="shared" si="5"/>
        <v>0</v>
      </c>
      <c r="AC12" s="85">
        <f t="shared" si="5"/>
        <v>0</v>
      </c>
      <c r="AD12" s="85">
        <f t="shared" si="5"/>
        <v>22</v>
      </c>
      <c r="AE12" s="85">
        <f t="shared" si="5"/>
        <v>22</v>
      </c>
      <c r="AF12" s="85">
        <f t="shared" si="5"/>
        <v>0</v>
      </c>
      <c r="AG12" s="85">
        <f t="shared" si="5"/>
        <v>0</v>
      </c>
      <c r="AH12" s="84">
        <f t="shared" si="5"/>
        <v>0</v>
      </c>
      <c r="AI12" s="311">
        <f>IF($AK$4&lt;&gt;"",0,SUM($AI$4:$AI$10))</f>
        <v>507</v>
      </c>
      <c r="AJ12" s="312"/>
    </row>
    <row r="14" spans="1:39" ht="13.5" customHeight="1" thickBot="1" x14ac:dyDescent="0.2">
      <c r="A14" s="313">
        <f>$A$1</f>
        <v>44958</v>
      </c>
      <c r="B14" s="313"/>
      <c r="C14" s="313"/>
      <c r="D14" s="313"/>
      <c r="E14" s="313"/>
      <c r="F14" s="313"/>
      <c r="G14" s="313"/>
      <c r="H14" s="313"/>
      <c r="I14" s="314" t="s">
        <v>92</v>
      </c>
      <c r="J14" s="314"/>
      <c r="K14" s="314"/>
      <c r="L14" s="314"/>
      <c r="M14" s="314"/>
      <c r="N14" s="314"/>
      <c r="O14" s="314"/>
      <c r="P14" s="314"/>
      <c r="Q14" s="314"/>
      <c r="R14" s="314"/>
      <c r="S14" s="314"/>
      <c r="T14" s="314"/>
      <c r="U14" s="314"/>
      <c r="V14" s="314"/>
      <c r="W14" s="314"/>
      <c r="X14" s="314"/>
      <c r="Y14" s="314"/>
      <c r="Z14" s="314"/>
      <c r="AA14" s="314"/>
      <c r="AB14" s="314"/>
      <c r="AC14" s="314"/>
      <c r="AD14" s="314"/>
      <c r="AE14" s="314"/>
      <c r="AF14" s="314"/>
      <c r="AG14" s="314"/>
      <c r="AH14" s="314"/>
      <c r="AI14" s="313"/>
      <c r="AJ14" s="313"/>
    </row>
    <row r="15" spans="1:39" ht="13.5" customHeight="1" x14ac:dyDescent="0.15">
      <c r="A15" s="386" t="s">
        <v>91</v>
      </c>
      <c r="B15" s="386"/>
      <c r="C15" s="387"/>
      <c r="D15" s="39">
        <f t="shared" ref="D15:M16" si="6">IF(D$2&lt;&gt;"",D$2,"")</f>
        <v>44958</v>
      </c>
      <c r="E15" s="39">
        <f t="shared" si="6"/>
        <v>44959</v>
      </c>
      <c r="F15" s="39">
        <f t="shared" si="6"/>
        <v>44960</v>
      </c>
      <c r="G15" s="39">
        <f t="shared" si="6"/>
        <v>44961</v>
      </c>
      <c r="H15" s="39">
        <f t="shared" si="6"/>
        <v>44962</v>
      </c>
      <c r="I15" s="39">
        <f t="shared" si="6"/>
        <v>44963</v>
      </c>
      <c r="J15" s="39">
        <f t="shared" si="6"/>
        <v>44964</v>
      </c>
      <c r="K15" s="39">
        <f t="shared" si="6"/>
        <v>44965</v>
      </c>
      <c r="L15" s="39">
        <f t="shared" si="6"/>
        <v>44966</v>
      </c>
      <c r="M15" s="39">
        <f t="shared" si="6"/>
        <v>44967</v>
      </c>
      <c r="N15" s="39">
        <f t="shared" ref="N15:W16" si="7">IF(N$2&lt;&gt;"",N$2,"")</f>
        <v>44968</v>
      </c>
      <c r="O15" s="39">
        <f t="shared" si="7"/>
        <v>44969</v>
      </c>
      <c r="P15" s="39">
        <f t="shared" si="7"/>
        <v>44970</v>
      </c>
      <c r="Q15" s="39">
        <f t="shared" si="7"/>
        <v>44971</v>
      </c>
      <c r="R15" s="39">
        <f t="shared" si="7"/>
        <v>44972</v>
      </c>
      <c r="S15" s="39">
        <f t="shared" si="7"/>
        <v>44973</v>
      </c>
      <c r="T15" s="39">
        <f t="shared" si="7"/>
        <v>44974</v>
      </c>
      <c r="U15" s="39">
        <f t="shared" si="7"/>
        <v>44975</v>
      </c>
      <c r="V15" s="39">
        <f t="shared" si="7"/>
        <v>44976</v>
      </c>
      <c r="W15" s="39">
        <f t="shared" si="7"/>
        <v>44977</v>
      </c>
      <c r="X15" s="39">
        <f t="shared" ref="X15:AH16" si="8">IF(X$2&lt;&gt;"",X$2,"")</f>
        <v>44978</v>
      </c>
      <c r="Y15" s="39">
        <f t="shared" si="8"/>
        <v>44979</v>
      </c>
      <c r="Z15" s="39">
        <f t="shared" si="8"/>
        <v>44980</v>
      </c>
      <c r="AA15" s="39">
        <f t="shared" si="8"/>
        <v>44981</v>
      </c>
      <c r="AB15" s="39">
        <f t="shared" si="8"/>
        <v>44982</v>
      </c>
      <c r="AC15" s="39">
        <f t="shared" si="8"/>
        <v>44983</v>
      </c>
      <c r="AD15" s="39">
        <f t="shared" si="8"/>
        <v>44984</v>
      </c>
      <c r="AE15" s="39">
        <f t="shared" si="8"/>
        <v>44985</v>
      </c>
      <c r="AF15" s="39" t="str">
        <f t="shared" si="8"/>
        <v/>
      </c>
      <c r="AG15" s="39" t="str">
        <f t="shared" si="8"/>
        <v/>
      </c>
      <c r="AH15" s="39" t="str">
        <f t="shared" si="8"/>
        <v/>
      </c>
      <c r="AI15" s="375" t="s">
        <v>44</v>
      </c>
      <c r="AJ15" s="376"/>
    </row>
    <row r="16" spans="1:39" ht="13.5" customHeight="1" x14ac:dyDescent="0.15">
      <c r="A16" s="383" t="s">
        <v>161</v>
      </c>
      <c r="B16" s="384"/>
      <c r="C16" s="385"/>
      <c r="D16" s="38">
        <f t="shared" si="6"/>
        <v>44958</v>
      </c>
      <c r="E16" s="38">
        <f t="shared" si="6"/>
        <v>44959</v>
      </c>
      <c r="F16" s="38">
        <f t="shared" si="6"/>
        <v>44960</v>
      </c>
      <c r="G16" s="38">
        <f t="shared" si="6"/>
        <v>44961</v>
      </c>
      <c r="H16" s="38">
        <f t="shared" si="6"/>
        <v>44962</v>
      </c>
      <c r="I16" s="38">
        <f t="shared" si="6"/>
        <v>44963</v>
      </c>
      <c r="J16" s="38">
        <f t="shared" si="6"/>
        <v>44964</v>
      </c>
      <c r="K16" s="38">
        <f t="shared" si="6"/>
        <v>44965</v>
      </c>
      <c r="L16" s="38">
        <f t="shared" si="6"/>
        <v>44966</v>
      </c>
      <c r="M16" s="38">
        <f t="shared" si="6"/>
        <v>44967</v>
      </c>
      <c r="N16" s="38">
        <f t="shared" si="7"/>
        <v>44968</v>
      </c>
      <c r="O16" s="38">
        <f t="shared" si="7"/>
        <v>44969</v>
      </c>
      <c r="P16" s="38">
        <f t="shared" si="7"/>
        <v>44970</v>
      </c>
      <c r="Q16" s="38">
        <f t="shared" si="7"/>
        <v>44971</v>
      </c>
      <c r="R16" s="38">
        <f t="shared" si="7"/>
        <v>44972</v>
      </c>
      <c r="S16" s="38">
        <f t="shared" si="7"/>
        <v>44973</v>
      </c>
      <c r="T16" s="38">
        <f t="shared" si="7"/>
        <v>44974</v>
      </c>
      <c r="U16" s="38">
        <f t="shared" si="7"/>
        <v>44975</v>
      </c>
      <c r="V16" s="38">
        <f t="shared" si="7"/>
        <v>44976</v>
      </c>
      <c r="W16" s="38">
        <f t="shared" si="7"/>
        <v>44977</v>
      </c>
      <c r="X16" s="38">
        <f t="shared" si="8"/>
        <v>44978</v>
      </c>
      <c r="Y16" s="38">
        <f t="shared" si="8"/>
        <v>44979</v>
      </c>
      <c r="Z16" s="38">
        <f t="shared" si="8"/>
        <v>44980</v>
      </c>
      <c r="AA16" s="38">
        <f t="shared" si="8"/>
        <v>44981</v>
      </c>
      <c r="AB16" s="38">
        <f t="shared" si="8"/>
        <v>44982</v>
      </c>
      <c r="AC16" s="38">
        <f t="shared" si="8"/>
        <v>44983</v>
      </c>
      <c r="AD16" s="38">
        <f t="shared" si="8"/>
        <v>44984</v>
      </c>
      <c r="AE16" s="38">
        <f t="shared" si="8"/>
        <v>44985</v>
      </c>
      <c r="AF16" s="38" t="str">
        <f t="shared" si="8"/>
        <v/>
      </c>
      <c r="AG16" s="38" t="str">
        <f t="shared" si="8"/>
        <v/>
      </c>
      <c r="AH16" s="37" t="str">
        <f t="shared" si="8"/>
        <v/>
      </c>
      <c r="AI16" s="377"/>
      <c r="AJ16" s="378"/>
    </row>
    <row r="17" spans="1:36" ht="13.5" customHeight="1" x14ac:dyDescent="0.15">
      <c r="A17" s="315" t="str">
        <f t="shared" ref="A17:A23" si="9">IF(A4&lt;&gt;"",A4,"")</f>
        <v>Ａ型JOPP</v>
      </c>
      <c r="B17" s="316"/>
      <c r="C17" s="317"/>
      <c r="D17" s="280">
        <v>5</v>
      </c>
      <c r="E17" s="280">
        <v>5</v>
      </c>
      <c r="F17" s="280">
        <v>6</v>
      </c>
      <c r="G17" s="280"/>
      <c r="H17" s="280"/>
      <c r="I17" s="280">
        <v>5</v>
      </c>
      <c r="J17" s="280">
        <v>6</v>
      </c>
      <c r="K17" s="280">
        <v>5</v>
      </c>
      <c r="L17" s="280">
        <v>5</v>
      </c>
      <c r="M17" s="280">
        <v>5</v>
      </c>
      <c r="N17" s="280"/>
      <c r="O17" s="280"/>
      <c r="P17" s="280">
        <v>5</v>
      </c>
      <c r="Q17" s="280">
        <v>6</v>
      </c>
      <c r="R17" s="280">
        <v>7</v>
      </c>
      <c r="S17" s="280">
        <v>6</v>
      </c>
      <c r="T17" s="280">
        <v>6</v>
      </c>
      <c r="U17" s="280"/>
      <c r="V17" s="280"/>
      <c r="W17" s="280">
        <v>7</v>
      </c>
      <c r="X17" s="280">
        <v>6</v>
      </c>
      <c r="Y17" s="280">
        <v>7</v>
      </c>
      <c r="Z17" s="280">
        <v>5</v>
      </c>
      <c r="AA17" s="280">
        <v>5</v>
      </c>
      <c r="AB17" s="280"/>
      <c r="AC17" s="280"/>
      <c r="AD17" s="280">
        <v>5</v>
      </c>
      <c r="AE17" s="280">
        <v>4</v>
      </c>
      <c r="AF17" s="280"/>
      <c r="AG17" s="280"/>
      <c r="AH17" s="278"/>
      <c r="AI17" s="340">
        <f t="shared" ref="AI17:AI23" si="10">IF($AK$4&lt;&gt;"",0,SUM($D17:$AH17))</f>
        <v>111</v>
      </c>
      <c r="AJ17" s="341"/>
    </row>
    <row r="18" spans="1:36" ht="13.5" customHeight="1" x14ac:dyDescent="0.15">
      <c r="A18" s="315" t="str">
        <f t="shared" si="9"/>
        <v>B型JOPP</v>
      </c>
      <c r="B18" s="316"/>
      <c r="C18" s="317"/>
      <c r="D18" s="281">
        <v>9</v>
      </c>
      <c r="E18" s="281">
        <v>7</v>
      </c>
      <c r="F18" s="281">
        <v>4</v>
      </c>
      <c r="G18" s="281"/>
      <c r="H18" s="281"/>
      <c r="I18" s="281">
        <v>6</v>
      </c>
      <c r="J18" s="281">
        <v>7</v>
      </c>
      <c r="K18" s="281">
        <v>7</v>
      </c>
      <c r="L18" s="281">
        <v>7</v>
      </c>
      <c r="M18" s="281">
        <v>7</v>
      </c>
      <c r="N18" s="281"/>
      <c r="O18" s="281"/>
      <c r="P18" s="281">
        <v>7</v>
      </c>
      <c r="Q18" s="281">
        <v>5</v>
      </c>
      <c r="R18" s="281">
        <v>5</v>
      </c>
      <c r="S18" s="281">
        <v>7</v>
      </c>
      <c r="T18" s="281">
        <v>6</v>
      </c>
      <c r="U18" s="281"/>
      <c r="V18" s="281"/>
      <c r="W18" s="281">
        <v>6</v>
      </c>
      <c r="X18" s="281">
        <v>6</v>
      </c>
      <c r="Y18" s="281">
        <v>6</v>
      </c>
      <c r="Z18" s="281">
        <v>6</v>
      </c>
      <c r="AA18" s="281">
        <v>3</v>
      </c>
      <c r="AB18" s="281"/>
      <c r="AC18" s="281"/>
      <c r="AD18" s="281">
        <v>4</v>
      </c>
      <c r="AE18" s="281">
        <v>6</v>
      </c>
      <c r="AF18" s="281"/>
      <c r="AG18" s="281"/>
      <c r="AH18" s="279"/>
      <c r="AI18" s="340">
        <f t="shared" si="10"/>
        <v>121</v>
      </c>
      <c r="AJ18" s="341"/>
    </row>
    <row r="19" spans="1:36" ht="13.5" customHeight="1" x14ac:dyDescent="0.15">
      <c r="A19" s="315" t="str">
        <f t="shared" si="9"/>
        <v>ジョップ上五島</v>
      </c>
      <c r="B19" s="316"/>
      <c r="C19" s="317"/>
      <c r="D19" s="281">
        <v>4</v>
      </c>
      <c r="E19" s="281">
        <v>1</v>
      </c>
      <c r="F19" s="281">
        <v>3</v>
      </c>
      <c r="G19" s="281"/>
      <c r="H19" s="281"/>
      <c r="I19" s="281">
        <v>1</v>
      </c>
      <c r="J19" s="281">
        <v>2</v>
      </c>
      <c r="K19" s="281">
        <v>1</v>
      </c>
      <c r="L19" s="281">
        <v>3</v>
      </c>
      <c r="M19" s="281">
        <v>3</v>
      </c>
      <c r="N19" s="281"/>
      <c r="O19" s="281"/>
      <c r="P19" s="281">
        <v>3</v>
      </c>
      <c r="Q19" s="281">
        <v>4</v>
      </c>
      <c r="R19" s="281">
        <v>0</v>
      </c>
      <c r="S19" s="281">
        <v>2</v>
      </c>
      <c r="T19" s="281">
        <v>1</v>
      </c>
      <c r="U19" s="281"/>
      <c r="V19" s="281"/>
      <c r="W19" s="281">
        <v>4</v>
      </c>
      <c r="X19" s="281">
        <v>4</v>
      </c>
      <c r="Y19" s="281">
        <v>3</v>
      </c>
      <c r="Z19" s="281">
        <v>4</v>
      </c>
      <c r="AA19" s="281">
        <v>3</v>
      </c>
      <c r="AB19" s="281"/>
      <c r="AC19" s="281"/>
      <c r="AD19" s="281">
        <v>2</v>
      </c>
      <c r="AE19" s="281">
        <v>3</v>
      </c>
      <c r="AF19" s="281"/>
      <c r="AG19" s="281"/>
      <c r="AH19" s="279"/>
      <c r="AI19" s="340">
        <f t="shared" si="10"/>
        <v>51</v>
      </c>
      <c r="AJ19" s="341"/>
    </row>
    <row r="20" spans="1:36" ht="13.5" customHeight="1" x14ac:dyDescent="0.15">
      <c r="A20" s="315" t="str">
        <f t="shared" si="9"/>
        <v>かっとっぽの家</v>
      </c>
      <c r="B20" s="316"/>
      <c r="C20" s="317"/>
      <c r="D20" s="281"/>
      <c r="E20" s="281">
        <v>1</v>
      </c>
      <c r="F20" s="281">
        <v>1</v>
      </c>
      <c r="G20" s="281"/>
      <c r="H20" s="281"/>
      <c r="I20" s="281">
        <v>1</v>
      </c>
      <c r="J20" s="281"/>
      <c r="K20" s="281"/>
      <c r="L20" s="281">
        <v>1</v>
      </c>
      <c r="M20" s="281">
        <v>1</v>
      </c>
      <c r="N20" s="281"/>
      <c r="O20" s="281"/>
      <c r="P20" s="281">
        <v>1</v>
      </c>
      <c r="Q20" s="281"/>
      <c r="R20" s="281">
        <v>2</v>
      </c>
      <c r="S20" s="281">
        <v>1</v>
      </c>
      <c r="T20" s="281">
        <v>1</v>
      </c>
      <c r="U20" s="281"/>
      <c r="V20" s="281"/>
      <c r="W20" s="281">
        <v>1</v>
      </c>
      <c r="X20" s="281"/>
      <c r="Y20" s="281"/>
      <c r="Z20" s="281">
        <v>1</v>
      </c>
      <c r="AA20" s="281">
        <v>1</v>
      </c>
      <c r="AB20" s="281"/>
      <c r="AC20" s="281"/>
      <c r="AD20" s="281">
        <v>2</v>
      </c>
      <c r="AE20" s="281"/>
      <c r="AF20" s="281"/>
      <c r="AG20" s="281"/>
      <c r="AH20" s="279"/>
      <c r="AI20" s="340">
        <f t="shared" si="10"/>
        <v>15</v>
      </c>
      <c r="AJ20" s="341"/>
    </row>
    <row r="21" spans="1:36" ht="13.5" customHeight="1" x14ac:dyDescent="0.15">
      <c r="A21" s="315" t="str">
        <f t="shared" si="9"/>
        <v>日中一時支援</v>
      </c>
      <c r="B21" s="316"/>
      <c r="C21" s="317"/>
      <c r="D21" s="281"/>
      <c r="E21" s="281"/>
      <c r="F21" s="281"/>
      <c r="G21" s="281"/>
      <c r="H21" s="281"/>
      <c r="I21" s="281"/>
      <c r="J21" s="281"/>
      <c r="K21" s="281"/>
      <c r="L21" s="281"/>
      <c r="M21" s="281"/>
      <c r="N21" s="281"/>
      <c r="O21" s="281"/>
      <c r="P21" s="281"/>
      <c r="Q21" s="281"/>
      <c r="R21" s="281"/>
      <c r="S21" s="281"/>
      <c r="T21" s="281"/>
      <c r="U21" s="281"/>
      <c r="V21" s="281"/>
      <c r="W21" s="281"/>
      <c r="X21" s="281"/>
      <c r="Y21" s="281"/>
      <c r="Z21" s="281"/>
      <c r="AA21" s="281"/>
      <c r="AB21" s="281"/>
      <c r="AC21" s="281"/>
      <c r="AD21" s="281"/>
      <c r="AE21" s="281"/>
      <c r="AF21" s="281"/>
      <c r="AG21" s="281"/>
      <c r="AH21" s="279"/>
      <c r="AI21" s="340">
        <f t="shared" si="10"/>
        <v>0</v>
      </c>
      <c r="AJ21" s="341"/>
    </row>
    <row r="22" spans="1:36" ht="13.5" customHeight="1" x14ac:dyDescent="0.15">
      <c r="A22" s="315">
        <f t="shared" si="9"/>
        <v>0</v>
      </c>
      <c r="B22" s="316"/>
      <c r="C22" s="317"/>
      <c r="D22" s="281"/>
      <c r="E22" s="281"/>
      <c r="F22" s="281"/>
      <c r="G22" s="281"/>
      <c r="H22" s="281"/>
      <c r="I22" s="281"/>
      <c r="J22" s="281"/>
      <c r="K22" s="281"/>
      <c r="L22" s="281"/>
      <c r="M22" s="281"/>
      <c r="N22" s="281"/>
      <c r="O22" s="281"/>
      <c r="P22" s="281"/>
      <c r="Q22" s="281"/>
      <c r="R22" s="281"/>
      <c r="S22" s="281"/>
      <c r="T22" s="281"/>
      <c r="U22" s="281"/>
      <c r="V22" s="281"/>
      <c r="W22" s="281"/>
      <c r="X22" s="281"/>
      <c r="Y22" s="281"/>
      <c r="Z22" s="281"/>
      <c r="AA22" s="281"/>
      <c r="AB22" s="281"/>
      <c r="AC22" s="281"/>
      <c r="AD22" s="281"/>
      <c r="AE22" s="281"/>
      <c r="AF22" s="281"/>
      <c r="AG22" s="281"/>
      <c r="AH22" s="279"/>
      <c r="AI22" s="340">
        <f t="shared" si="10"/>
        <v>0</v>
      </c>
      <c r="AJ22" s="341"/>
    </row>
    <row r="23" spans="1:36" ht="13.5" customHeight="1" thickBot="1" x14ac:dyDescent="0.2">
      <c r="A23" s="315" t="str">
        <f t="shared" si="9"/>
        <v/>
      </c>
      <c r="B23" s="316"/>
      <c r="C23" s="317"/>
      <c r="D23" s="280"/>
      <c r="E23" s="280"/>
      <c r="F23" s="280"/>
      <c r="G23" s="280"/>
      <c r="H23" s="280"/>
      <c r="I23" s="280"/>
      <c r="J23" s="280"/>
      <c r="K23" s="280"/>
      <c r="L23" s="280"/>
      <c r="M23" s="280"/>
      <c r="N23" s="280"/>
      <c r="O23" s="280"/>
      <c r="P23" s="280"/>
      <c r="Q23" s="280"/>
      <c r="R23" s="280"/>
      <c r="S23" s="280"/>
      <c r="T23" s="280"/>
      <c r="U23" s="280"/>
      <c r="V23" s="280"/>
      <c r="W23" s="280"/>
      <c r="X23" s="280"/>
      <c r="Y23" s="280"/>
      <c r="Z23" s="280"/>
      <c r="AA23" s="280"/>
      <c r="AB23" s="280"/>
      <c r="AC23" s="280"/>
      <c r="AD23" s="280"/>
      <c r="AE23" s="280"/>
      <c r="AF23" s="280"/>
      <c r="AG23" s="280"/>
      <c r="AH23" s="278"/>
      <c r="AI23" s="342">
        <f t="shared" si="10"/>
        <v>0</v>
      </c>
      <c r="AJ23" s="343"/>
    </row>
    <row r="24" spans="1:36" ht="3" customHeight="1" thickBot="1" x14ac:dyDescent="0.2"/>
    <row r="25" spans="1:36" ht="13.5" customHeight="1" thickBot="1" x14ac:dyDescent="0.2">
      <c r="B25" s="63"/>
      <c r="C25" s="62" t="s">
        <v>58</v>
      </c>
      <c r="D25" s="61">
        <f>SUMIFS(D$17:D$23,$A17:$A23,"&lt;&gt;")</f>
        <v>18</v>
      </c>
      <c r="E25" s="61">
        <f t="shared" ref="E25:AH25" si="11">SUMIFS(E$17:E$23,$A17:$A23,"&lt;&gt;")</f>
        <v>14</v>
      </c>
      <c r="F25" s="61">
        <f t="shared" si="11"/>
        <v>14</v>
      </c>
      <c r="G25" s="61">
        <f t="shared" si="11"/>
        <v>0</v>
      </c>
      <c r="H25" s="61">
        <f t="shared" si="11"/>
        <v>0</v>
      </c>
      <c r="I25" s="61">
        <f t="shared" si="11"/>
        <v>13</v>
      </c>
      <c r="J25" s="61">
        <f t="shared" si="11"/>
        <v>15</v>
      </c>
      <c r="K25" s="61">
        <f t="shared" si="11"/>
        <v>13</v>
      </c>
      <c r="L25" s="61">
        <f t="shared" si="11"/>
        <v>16</v>
      </c>
      <c r="M25" s="61">
        <f t="shared" si="11"/>
        <v>16</v>
      </c>
      <c r="N25" s="61">
        <f t="shared" si="11"/>
        <v>0</v>
      </c>
      <c r="O25" s="61">
        <f t="shared" si="11"/>
        <v>0</v>
      </c>
      <c r="P25" s="61">
        <f t="shared" si="11"/>
        <v>16</v>
      </c>
      <c r="Q25" s="61">
        <f t="shared" si="11"/>
        <v>15</v>
      </c>
      <c r="R25" s="61">
        <f t="shared" si="11"/>
        <v>14</v>
      </c>
      <c r="S25" s="61">
        <f t="shared" si="11"/>
        <v>16</v>
      </c>
      <c r="T25" s="61">
        <f t="shared" si="11"/>
        <v>14</v>
      </c>
      <c r="U25" s="61">
        <f t="shared" si="11"/>
        <v>0</v>
      </c>
      <c r="V25" s="61">
        <f t="shared" si="11"/>
        <v>0</v>
      </c>
      <c r="W25" s="61">
        <f t="shared" si="11"/>
        <v>18</v>
      </c>
      <c r="X25" s="61">
        <f t="shared" si="11"/>
        <v>16</v>
      </c>
      <c r="Y25" s="61">
        <f t="shared" si="11"/>
        <v>16</v>
      </c>
      <c r="Z25" s="61">
        <f t="shared" si="11"/>
        <v>16</v>
      </c>
      <c r="AA25" s="61">
        <f t="shared" si="11"/>
        <v>12</v>
      </c>
      <c r="AB25" s="61">
        <f t="shared" si="11"/>
        <v>0</v>
      </c>
      <c r="AC25" s="61">
        <f t="shared" si="11"/>
        <v>0</v>
      </c>
      <c r="AD25" s="61">
        <f t="shared" si="11"/>
        <v>13</v>
      </c>
      <c r="AE25" s="61">
        <f t="shared" si="11"/>
        <v>13</v>
      </c>
      <c r="AF25" s="61">
        <f t="shared" si="11"/>
        <v>0</v>
      </c>
      <c r="AG25" s="61">
        <f t="shared" si="11"/>
        <v>0</v>
      </c>
      <c r="AH25" s="60">
        <f t="shared" si="11"/>
        <v>0</v>
      </c>
      <c r="AI25" s="297">
        <f>IF($AK$4&lt;&gt;"",0,SUM($AI$17:$AI$23))</f>
        <v>298</v>
      </c>
      <c r="AJ25" s="298"/>
    </row>
    <row r="27" spans="1:36" ht="13.5" customHeight="1" thickBot="1" x14ac:dyDescent="0.2"/>
    <row r="28" spans="1:36" ht="20.100000000000001" customHeight="1" x14ac:dyDescent="0.15">
      <c r="A28" s="318" t="s">
        <v>45</v>
      </c>
      <c r="B28" s="318"/>
      <c r="C28" s="319"/>
      <c r="D28" s="39">
        <f t="shared" ref="D28:M29" si="12">IF(D$2&lt;&gt;"",D$2,"")</f>
        <v>44958</v>
      </c>
      <c r="E28" s="39">
        <f t="shared" si="12"/>
        <v>44959</v>
      </c>
      <c r="F28" s="39">
        <f t="shared" si="12"/>
        <v>44960</v>
      </c>
      <c r="G28" s="39">
        <f t="shared" si="12"/>
        <v>44961</v>
      </c>
      <c r="H28" s="39">
        <f t="shared" si="12"/>
        <v>44962</v>
      </c>
      <c r="I28" s="39">
        <f t="shared" si="12"/>
        <v>44963</v>
      </c>
      <c r="J28" s="39">
        <f t="shared" si="12"/>
        <v>44964</v>
      </c>
      <c r="K28" s="39">
        <f t="shared" si="12"/>
        <v>44965</v>
      </c>
      <c r="L28" s="39">
        <f t="shared" si="12"/>
        <v>44966</v>
      </c>
      <c r="M28" s="39">
        <f t="shared" si="12"/>
        <v>44967</v>
      </c>
      <c r="N28" s="39">
        <f t="shared" ref="N28:W29" si="13">IF(N$2&lt;&gt;"",N$2,"")</f>
        <v>44968</v>
      </c>
      <c r="O28" s="39">
        <f t="shared" si="13"/>
        <v>44969</v>
      </c>
      <c r="P28" s="39">
        <f t="shared" si="13"/>
        <v>44970</v>
      </c>
      <c r="Q28" s="39">
        <f t="shared" si="13"/>
        <v>44971</v>
      </c>
      <c r="R28" s="39">
        <f t="shared" si="13"/>
        <v>44972</v>
      </c>
      <c r="S28" s="39">
        <f t="shared" si="13"/>
        <v>44973</v>
      </c>
      <c r="T28" s="39">
        <f t="shared" si="13"/>
        <v>44974</v>
      </c>
      <c r="U28" s="39">
        <f t="shared" si="13"/>
        <v>44975</v>
      </c>
      <c r="V28" s="39">
        <f t="shared" si="13"/>
        <v>44976</v>
      </c>
      <c r="W28" s="39">
        <f t="shared" si="13"/>
        <v>44977</v>
      </c>
      <c r="X28" s="39">
        <f t="shared" ref="X28:AH29" si="14">IF(X$2&lt;&gt;"",X$2,"")</f>
        <v>44978</v>
      </c>
      <c r="Y28" s="39">
        <f t="shared" si="14"/>
        <v>44979</v>
      </c>
      <c r="Z28" s="39">
        <f t="shared" si="14"/>
        <v>44980</v>
      </c>
      <c r="AA28" s="39">
        <f t="shared" si="14"/>
        <v>44981</v>
      </c>
      <c r="AB28" s="39">
        <f t="shared" si="14"/>
        <v>44982</v>
      </c>
      <c r="AC28" s="39">
        <f t="shared" si="14"/>
        <v>44983</v>
      </c>
      <c r="AD28" s="39">
        <f t="shared" si="14"/>
        <v>44984</v>
      </c>
      <c r="AE28" s="39">
        <f t="shared" si="14"/>
        <v>44985</v>
      </c>
      <c r="AF28" s="39" t="str">
        <f t="shared" si="14"/>
        <v/>
      </c>
      <c r="AG28" s="39" t="str">
        <f t="shared" si="14"/>
        <v/>
      </c>
      <c r="AH28" s="39" t="str">
        <f t="shared" si="14"/>
        <v/>
      </c>
      <c r="AI28" s="322" t="s">
        <v>44</v>
      </c>
      <c r="AJ28" s="323"/>
    </row>
    <row r="29" spans="1:36" ht="20.100000000000001" customHeight="1" x14ac:dyDescent="0.15">
      <c r="A29" s="320"/>
      <c r="B29" s="320"/>
      <c r="C29" s="321"/>
      <c r="D29" s="38">
        <f t="shared" si="12"/>
        <v>44958</v>
      </c>
      <c r="E29" s="38">
        <f t="shared" si="12"/>
        <v>44959</v>
      </c>
      <c r="F29" s="38">
        <f t="shared" si="12"/>
        <v>44960</v>
      </c>
      <c r="G29" s="38">
        <f t="shared" si="12"/>
        <v>44961</v>
      </c>
      <c r="H29" s="38">
        <f t="shared" si="12"/>
        <v>44962</v>
      </c>
      <c r="I29" s="38">
        <f t="shared" si="12"/>
        <v>44963</v>
      </c>
      <c r="J29" s="38">
        <f t="shared" si="12"/>
        <v>44964</v>
      </c>
      <c r="K29" s="38">
        <f t="shared" si="12"/>
        <v>44965</v>
      </c>
      <c r="L29" s="38">
        <f t="shared" si="12"/>
        <v>44966</v>
      </c>
      <c r="M29" s="38">
        <f t="shared" si="12"/>
        <v>44967</v>
      </c>
      <c r="N29" s="38">
        <f t="shared" si="13"/>
        <v>44968</v>
      </c>
      <c r="O29" s="38">
        <f t="shared" si="13"/>
        <v>44969</v>
      </c>
      <c r="P29" s="38">
        <f t="shared" si="13"/>
        <v>44970</v>
      </c>
      <c r="Q29" s="38">
        <f t="shared" si="13"/>
        <v>44971</v>
      </c>
      <c r="R29" s="38">
        <f t="shared" si="13"/>
        <v>44972</v>
      </c>
      <c r="S29" s="38">
        <f t="shared" si="13"/>
        <v>44973</v>
      </c>
      <c r="T29" s="38">
        <f t="shared" si="13"/>
        <v>44974</v>
      </c>
      <c r="U29" s="38">
        <f t="shared" si="13"/>
        <v>44975</v>
      </c>
      <c r="V29" s="38">
        <f t="shared" si="13"/>
        <v>44976</v>
      </c>
      <c r="W29" s="38">
        <f t="shared" si="13"/>
        <v>44977</v>
      </c>
      <c r="X29" s="38">
        <f t="shared" si="14"/>
        <v>44978</v>
      </c>
      <c r="Y29" s="38">
        <f t="shared" si="14"/>
        <v>44979</v>
      </c>
      <c r="Z29" s="38">
        <f t="shared" si="14"/>
        <v>44980</v>
      </c>
      <c r="AA29" s="38">
        <f t="shared" si="14"/>
        <v>44981</v>
      </c>
      <c r="AB29" s="38">
        <f t="shared" si="14"/>
        <v>44982</v>
      </c>
      <c r="AC29" s="38">
        <f t="shared" si="14"/>
        <v>44983</v>
      </c>
      <c r="AD29" s="38">
        <f t="shared" si="14"/>
        <v>44984</v>
      </c>
      <c r="AE29" s="38">
        <f t="shared" si="14"/>
        <v>44985</v>
      </c>
      <c r="AF29" s="38" t="str">
        <f t="shared" si="14"/>
        <v/>
      </c>
      <c r="AG29" s="38" t="str">
        <f t="shared" si="14"/>
        <v/>
      </c>
      <c r="AH29" s="37" t="str">
        <f t="shared" si="14"/>
        <v/>
      </c>
      <c r="AI29" s="324"/>
      <c r="AJ29" s="325"/>
    </row>
    <row r="30" spans="1:36" ht="20.100000000000001" customHeight="1" x14ac:dyDescent="0.15">
      <c r="A30" s="326" t="s">
        <v>30</v>
      </c>
      <c r="B30" s="326"/>
      <c r="C30" s="326"/>
      <c r="D30" s="36">
        <f t="shared" ref="D30:AH30" si="15">D$12</f>
        <v>27</v>
      </c>
      <c r="E30" s="36">
        <f t="shared" si="15"/>
        <v>22</v>
      </c>
      <c r="F30" s="36">
        <f t="shared" si="15"/>
        <v>25</v>
      </c>
      <c r="G30" s="36">
        <f t="shared" si="15"/>
        <v>0</v>
      </c>
      <c r="H30" s="36">
        <f t="shared" si="15"/>
        <v>0</v>
      </c>
      <c r="I30" s="36">
        <f t="shared" si="15"/>
        <v>26</v>
      </c>
      <c r="J30" s="36">
        <f t="shared" si="15"/>
        <v>28</v>
      </c>
      <c r="K30" s="36">
        <f t="shared" si="15"/>
        <v>29</v>
      </c>
      <c r="L30" s="36">
        <f t="shared" si="15"/>
        <v>25</v>
      </c>
      <c r="M30" s="36">
        <f t="shared" si="15"/>
        <v>29</v>
      </c>
      <c r="N30" s="36">
        <f t="shared" si="15"/>
        <v>0</v>
      </c>
      <c r="O30" s="36">
        <f t="shared" si="15"/>
        <v>0</v>
      </c>
      <c r="P30" s="36">
        <f t="shared" si="15"/>
        <v>29</v>
      </c>
      <c r="Q30" s="36">
        <f t="shared" si="15"/>
        <v>26</v>
      </c>
      <c r="R30" s="36">
        <f t="shared" si="15"/>
        <v>22</v>
      </c>
      <c r="S30" s="36">
        <f t="shared" si="15"/>
        <v>23</v>
      </c>
      <c r="T30" s="36">
        <f t="shared" si="15"/>
        <v>22</v>
      </c>
      <c r="U30" s="36">
        <f t="shared" si="15"/>
        <v>0</v>
      </c>
      <c r="V30" s="36">
        <f t="shared" si="15"/>
        <v>0</v>
      </c>
      <c r="W30" s="36">
        <f t="shared" si="15"/>
        <v>27</v>
      </c>
      <c r="X30" s="36">
        <f t="shared" si="15"/>
        <v>25</v>
      </c>
      <c r="Y30" s="36">
        <f t="shared" si="15"/>
        <v>25</v>
      </c>
      <c r="Z30" s="36">
        <f t="shared" si="15"/>
        <v>26</v>
      </c>
      <c r="AA30" s="36">
        <f t="shared" si="15"/>
        <v>27</v>
      </c>
      <c r="AB30" s="36">
        <f t="shared" si="15"/>
        <v>0</v>
      </c>
      <c r="AC30" s="36">
        <f t="shared" si="15"/>
        <v>0</v>
      </c>
      <c r="AD30" s="36">
        <f t="shared" si="15"/>
        <v>22</v>
      </c>
      <c r="AE30" s="36">
        <f t="shared" si="15"/>
        <v>22</v>
      </c>
      <c r="AF30" s="36">
        <f t="shared" si="15"/>
        <v>0</v>
      </c>
      <c r="AG30" s="36">
        <f t="shared" si="15"/>
        <v>0</v>
      </c>
      <c r="AH30" s="35">
        <f t="shared" si="15"/>
        <v>0</v>
      </c>
      <c r="AI30" s="327">
        <f t="shared" ref="AI30:AJ34" si="16">IF($AK$4&lt;&gt;"",0,SUM($D30:$AH30))</f>
        <v>507</v>
      </c>
      <c r="AJ30" s="328">
        <f t="shared" si="16"/>
        <v>507</v>
      </c>
    </row>
    <row r="31" spans="1:36" ht="20.100000000000001" customHeight="1" x14ac:dyDescent="0.15">
      <c r="A31" s="336" t="s">
        <v>29</v>
      </c>
      <c r="B31" s="336"/>
      <c r="C31" s="336"/>
      <c r="D31" s="34">
        <f t="shared" ref="D31:AH31" si="17">D$25</f>
        <v>18</v>
      </c>
      <c r="E31" s="34">
        <f t="shared" si="17"/>
        <v>14</v>
      </c>
      <c r="F31" s="34">
        <f t="shared" si="17"/>
        <v>14</v>
      </c>
      <c r="G31" s="34">
        <f t="shared" si="17"/>
        <v>0</v>
      </c>
      <c r="H31" s="34">
        <f t="shared" si="17"/>
        <v>0</v>
      </c>
      <c r="I31" s="34">
        <f t="shared" si="17"/>
        <v>13</v>
      </c>
      <c r="J31" s="34">
        <f t="shared" si="17"/>
        <v>15</v>
      </c>
      <c r="K31" s="34">
        <f t="shared" si="17"/>
        <v>13</v>
      </c>
      <c r="L31" s="34">
        <f t="shared" si="17"/>
        <v>16</v>
      </c>
      <c r="M31" s="34">
        <f t="shared" si="17"/>
        <v>16</v>
      </c>
      <c r="N31" s="34">
        <f t="shared" si="17"/>
        <v>0</v>
      </c>
      <c r="O31" s="34">
        <f t="shared" si="17"/>
        <v>0</v>
      </c>
      <c r="P31" s="34">
        <f t="shared" si="17"/>
        <v>16</v>
      </c>
      <c r="Q31" s="34">
        <f t="shared" si="17"/>
        <v>15</v>
      </c>
      <c r="R31" s="34">
        <f t="shared" si="17"/>
        <v>14</v>
      </c>
      <c r="S31" s="34">
        <f t="shared" si="17"/>
        <v>16</v>
      </c>
      <c r="T31" s="34">
        <f t="shared" si="17"/>
        <v>14</v>
      </c>
      <c r="U31" s="34">
        <f t="shared" si="17"/>
        <v>0</v>
      </c>
      <c r="V31" s="34">
        <f t="shared" si="17"/>
        <v>0</v>
      </c>
      <c r="W31" s="34">
        <f t="shared" si="17"/>
        <v>18</v>
      </c>
      <c r="X31" s="34">
        <f t="shared" si="17"/>
        <v>16</v>
      </c>
      <c r="Y31" s="34">
        <f t="shared" si="17"/>
        <v>16</v>
      </c>
      <c r="Z31" s="34">
        <f t="shared" si="17"/>
        <v>16</v>
      </c>
      <c r="AA31" s="34">
        <f t="shared" si="17"/>
        <v>12</v>
      </c>
      <c r="AB31" s="34">
        <f t="shared" si="17"/>
        <v>0</v>
      </c>
      <c r="AC31" s="34">
        <f t="shared" si="17"/>
        <v>0</v>
      </c>
      <c r="AD31" s="34">
        <f t="shared" si="17"/>
        <v>13</v>
      </c>
      <c r="AE31" s="34">
        <f t="shared" si="17"/>
        <v>13</v>
      </c>
      <c r="AF31" s="34">
        <f t="shared" si="17"/>
        <v>0</v>
      </c>
      <c r="AG31" s="34">
        <f t="shared" si="17"/>
        <v>0</v>
      </c>
      <c r="AH31" s="33">
        <f t="shared" si="17"/>
        <v>0</v>
      </c>
      <c r="AI31" s="337">
        <f t="shared" si="16"/>
        <v>298</v>
      </c>
      <c r="AJ31" s="338">
        <f t="shared" si="16"/>
        <v>298</v>
      </c>
    </row>
    <row r="32" spans="1:36" ht="20.100000000000001" customHeight="1" x14ac:dyDescent="0.15">
      <c r="A32" s="339"/>
      <c r="B32" s="339"/>
      <c r="C32" s="339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0"/>
      <c r="AI32" s="340">
        <f t="shared" si="16"/>
        <v>0</v>
      </c>
      <c r="AJ32" s="341">
        <f t="shared" si="16"/>
        <v>0</v>
      </c>
    </row>
    <row r="33" spans="1:36" ht="20.100000000000001" customHeight="1" thickBot="1" x14ac:dyDescent="0.2">
      <c r="A33" s="339"/>
      <c r="B33" s="339"/>
      <c r="C33" s="339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0"/>
      <c r="AI33" s="342">
        <f t="shared" si="16"/>
        <v>0</v>
      </c>
      <c r="AJ33" s="343">
        <f t="shared" si="16"/>
        <v>0</v>
      </c>
    </row>
    <row r="34" spans="1:36" ht="20.100000000000001" customHeight="1" thickBot="1" x14ac:dyDescent="0.2">
      <c r="A34" s="332" t="s">
        <v>43</v>
      </c>
      <c r="B34" s="333"/>
      <c r="C34" s="333"/>
      <c r="D34" s="24">
        <f t="shared" ref="D34:AH34" si="18">SUM(D30:D33)</f>
        <v>45</v>
      </c>
      <c r="E34" s="24">
        <f t="shared" si="18"/>
        <v>36</v>
      </c>
      <c r="F34" s="24">
        <f t="shared" si="18"/>
        <v>39</v>
      </c>
      <c r="G34" s="24">
        <f t="shared" si="18"/>
        <v>0</v>
      </c>
      <c r="H34" s="24">
        <f t="shared" si="18"/>
        <v>0</v>
      </c>
      <c r="I34" s="24">
        <f t="shared" si="18"/>
        <v>39</v>
      </c>
      <c r="J34" s="24">
        <f t="shared" si="18"/>
        <v>43</v>
      </c>
      <c r="K34" s="24">
        <f t="shared" si="18"/>
        <v>42</v>
      </c>
      <c r="L34" s="24">
        <f t="shared" si="18"/>
        <v>41</v>
      </c>
      <c r="M34" s="24">
        <f t="shared" si="18"/>
        <v>45</v>
      </c>
      <c r="N34" s="24">
        <f t="shared" si="18"/>
        <v>0</v>
      </c>
      <c r="O34" s="24">
        <f t="shared" si="18"/>
        <v>0</v>
      </c>
      <c r="P34" s="24">
        <f t="shared" si="18"/>
        <v>45</v>
      </c>
      <c r="Q34" s="24">
        <f t="shared" si="18"/>
        <v>41</v>
      </c>
      <c r="R34" s="24">
        <f t="shared" si="18"/>
        <v>36</v>
      </c>
      <c r="S34" s="24">
        <f t="shared" si="18"/>
        <v>39</v>
      </c>
      <c r="T34" s="24">
        <f t="shared" si="18"/>
        <v>36</v>
      </c>
      <c r="U34" s="24">
        <f t="shared" si="18"/>
        <v>0</v>
      </c>
      <c r="V34" s="24">
        <f t="shared" si="18"/>
        <v>0</v>
      </c>
      <c r="W34" s="24">
        <f t="shared" si="18"/>
        <v>45</v>
      </c>
      <c r="X34" s="24">
        <f t="shared" si="18"/>
        <v>41</v>
      </c>
      <c r="Y34" s="24">
        <f t="shared" si="18"/>
        <v>41</v>
      </c>
      <c r="Z34" s="24">
        <f t="shared" si="18"/>
        <v>42</v>
      </c>
      <c r="AA34" s="24">
        <f t="shared" si="18"/>
        <v>39</v>
      </c>
      <c r="AB34" s="24">
        <f t="shared" si="18"/>
        <v>0</v>
      </c>
      <c r="AC34" s="24">
        <f t="shared" si="18"/>
        <v>0</v>
      </c>
      <c r="AD34" s="24">
        <f t="shared" si="18"/>
        <v>35</v>
      </c>
      <c r="AE34" s="24">
        <f t="shared" si="18"/>
        <v>35</v>
      </c>
      <c r="AF34" s="24">
        <f t="shared" si="18"/>
        <v>0</v>
      </c>
      <c r="AG34" s="24">
        <f t="shared" si="18"/>
        <v>0</v>
      </c>
      <c r="AH34" s="23">
        <f t="shared" si="18"/>
        <v>0</v>
      </c>
      <c r="AI34" s="334">
        <f t="shared" si="16"/>
        <v>805</v>
      </c>
      <c r="AJ34" s="335">
        <f t="shared" si="16"/>
        <v>805</v>
      </c>
    </row>
    <row r="35" spans="1:36" ht="3" customHeight="1" x14ac:dyDescent="0.15"/>
    <row r="36" spans="1:36" ht="20.100000000000001" customHeight="1" thickBot="1" x14ac:dyDescent="0.2"/>
    <row r="37" spans="1:36" ht="20.100000000000001" customHeight="1" x14ac:dyDescent="0.15">
      <c r="D37" s="22"/>
      <c r="E37" s="22"/>
      <c r="F37" s="22"/>
      <c r="G37" s="329" t="s">
        <v>36</v>
      </c>
      <c r="H37" s="330"/>
      <c r="I37" s="330"/>
      <c r="J37" s="330"/>
      <c r="K37" s="330"/>
      <c r="L37" s="330"/>
      <c r="M37" s="331"/>
      <c r="N37" s="329" t="s">
        <v>35</v>
      </c>
      <c r="O37" s="330"/>
      <c r="P37" s="330"/>
      <c r="Q37" s="330"/>
      <c r="R37" s="330"/>
      <c r="S37" s="330"/>
      <c r="T37" s="331"/>
    </row>
    <row r="38" spans="1:36" ht="20.100000000000001" customHeight="1" x14ac:dyDescent="0.15">
      <c r="A38" s="21" t="s">
        <v>34</v>
      </c>
      <c r="D38" s="344" t="s">
        <v>33</v>
      </c>
      <c r="E38" s="344"/>
      <c r="F38" s="315"/>
      <c r="G38" s="345" t="s">
        <v>32</v>
      </c>
      <c r="H38" s="344"/>
      <c r="I38" s="344"/>
      <c r="J38" s="344" t="s">
        <v>31</v>
      </c>
      <c r="K38" s="344"/>
      <c r="L38" s="344"/>
      <c r="M38" s="346"/>
      <c r="N38" s="345" t="s">
        <v>32</v>
      </c>
      <c r="O38" s="344"/>
      <c r="P38" s="344"/>
      <c r="Q38" s="344" t="s">
        <v>31</v>
      </c>
      <c r="R38" s="344"/>
      <c r="S38" s="344"/>
      <c r="T38" s="346"/>
    </row>
    <row r="39" spans="1:36" ht="20.100000000000001" customHeight="1" x14ac:dyDescent="0.15">
      <c r="A39" s="326" t="s">
        <v>30</v>
      </c>
      <c r="B39" s="326"/>
      <c r="C39" s="355"/>
      <c r="D39" s="347">
        <f>$AI$30</f>
        <v>507</v>
      </c>
      <c r="E39" s="347"/>
      <c r="F39" s="356"/>
      <c r="G39" s="357">
        <v>0</v>
      </c>
      <c r="H39" s="358"/>
      <c r="I39" s="358"/>
      <c r="J39" s="347">
        <f t="shared" ref="J39:J40" si="19">$D39*G39</f>
        <v>0</v>
      </c>
      <c r="K39" s="347"/>
      <c r="L39" s="347"/>
      <c r="M39" s="348"/>
      <c r="N39" s="357">
        <v>500</v>
      </c>
      <c r="O39" s="358"/>
      <c r="P39" s="358"/>
      <c r="Q39" s="347">
        <f t="shared" ref="Q39:Q40" si="20">$D39*N39</f>
        <v>253500</v>
      </c>
      <c r="R39" s="347"/>
      <c r="S39" s="347"/>
      <c r="T39" s="348"/>
    </row>
    <row r="40" spans="1:36" ht="20.100000000000001" customHeight="1" x14ac:dyDescent="0.15">
      <c r="A40" s="336" t="s">
        <v>29</v>
      </c>
      <c r="B40" s="336"/>
      <c r="C40" s="349"/>
      <c r="D40" s="350">
        <f>$AI$31</f>
        <v>298</v>
      </c>
      <c r="E40" s="350"/>
      <c r="F40" s="351"/>
      <c r="G40" s="352">
        <v>300</v>
      </c>
      <c r="H40" s="353"/>
      <c r="I40" s="353"/>
      <c r="J40" s="350">
        <f t="shared" si="19"/>
        <v>89400</v>
      </c>
      <c r="K40" s="350"/>
      <c r="L40" s="350"/>
      <c r="M40" s="354"/>
      <c r="N40" s="352">
        <v>500</v>
      </c>
      <c r="O40" s="353"/>
      <c r="P40" s="353"/>
      <c r="Q40" s="350">
        <f t="shared" si="20"/>
        <v>149000</v>
      </c>
      <c r="R40" s="350"/>
      <c r="S40" s="350"/>
      <c r="T40" s="354"/>
    </row>
    <row r="41" spans="1:36" ht="20.100000000000001" customHeight="1" x14ac:dyDescent="0.15">
      <c r="A41" s="364"/>
      <c r="B41" s="364"/>
      <c r="C41" s="365"/>
      <c r="D41" s="366"/>
      <c r="E41" s="366"/>
      <c r="F41" s="367"/>
      <c r="G41" s="368"/>
      <c r="H41" s="369"/>
      <c r="I41" s="369"/>
      <c r="J41" s="366"/>
      <c r="K41" s="366"/>
      <c r="L41" s="366"/>
      <c r="M41" s="370"/>
      <c r="N41" s="368"/>
      <c r="O41" s="369"/>
      <c r="P41" s="369"/>
      <c r="Q41" s="366"/>
      <c r="R41" s="366"/>
      <c r="S41" s="366"/>
      <c r="T41" s="370"/>
    </row>
    <row r="42" spans="1:36" ht="20.100000000000001" customHeight="1" thickBot="1" x14ac:dyDescent="0.2">
      <c r="A42" s="364"/>
      <c r="B42" s="364"/>
      <c r="C42" s="365"/>
      <c r="D42" s="366"/>
      <c r="E42" s="366"/>
      <c r="F42" s="367"/>
      <c r="G42" s="371"/>
      <c r="H42" s="372"/>
      <c r="I42" s="372"/>
      <c r="J42" s="373"/>
      <c r="K42" s="373"/>
      <c r="L42" s="373"/>
      <c r="M42" s="374"/>
      <c r="N42" s="371"/>
      <c r="O42" s="372"/>
      <c r="P42" s="372"/>
      <c r="Q42" s="373"/>
      <c r="R42" s="373"/>
      <c r="S42" s="373"/>
      <c r="T42" s="374"/>
    </row>
    <row r="43" spans="1:36" ht="20.100000000000001" customHeight="1" thickTop="1" thickBot="1" x14ac:dyDescent="0.2">
      <c r="G43" s="359" t="s">
        <v>24</v>
      </c>
      <c r="H43" s="360"/>
      <c r="I43" s="360"/>
      <c r="J43" s="361">
        <f>SUM(J39:M42)</f>
        <v>89400</v>
      </c>
      <c r="K43" s="362"/>
      <c r="L43" s="362"/>
      <c r="M43" s="363"/>
      <c r="N43" s="359" t="s">
        <v>23</v>
      </c>
      <c r="O43" s="360"/>
      <c r="P43" s="360"/>
      <c r="Q43" s="361">
        <f>SUM(Q39:T42)</f>
        <v>402500</v>
      </c>
      <c r="R43" s="362"/>
      <c r="S43" s="362"/>
      <c r="T43" s="363"/>
    </row>
    <row r="44" spans="1:36" ht="20.100000000000001" customHeight="1" x14ac:dyDescent="0.15"/>
    <row r="45" spans="1:36" ht="20.100000000000001" customHeight="1" x14ac:dyDescent="0.15"/>
    <row r="46" spans="1:36" ht="20.100000000000001" customHeight="1" x14ac:dyDescent="0.15">
      <c r="D46" s="20" t="b">
        <f t="shared" ref="D46:AH46" si="21">IF(D$2="",TRUE,WEEKDAY(D$2,2)&gt;5)</f>
        <v>0</v>
      </c>
      <c r="E46" s="20" t="b">
        <f t="shared" si="21"/>
        <v>0</v>
      </c>
      <c r="F46" s="20" t="b">
        <f t="shared" si="21"/>
        <v>0</v>
      </c>
      <c r="G46" s="20" t="b">
        <f t="shared" si="21"/>
        <v>1</v>
      </c>
      <c r="H46" s="20" t="b">
        <f t="shared" si="21"/>
        <v>1</v>
      </c>
      <c r="I46" s="20" t="b">
        <f t="shared" si="21"/>
        <v>0</v>
      </c>
      <c r="J46" s="20" t="b">
        <f t="shared" si="21"/>
        <v>0</v>
      </c>
      <c r="K46" s="20" t="b">
        <f t="shared" si="21"/>
        <v>0</v>
      </c>
      <c r="L46" s="20" t="b">
        <f t="shared" si="21"/>
        <v>0</v>
      </c>
      <c r="M46" s="20" t="b">
        <f t="shared" si="21"/>
        <v>0</v>
      </c>
      <c r="N46" s="20" t="b">
        <f t="shared" si="21"/>
        <v>1</v>
      </c>
      <c r="O46" s="20" t="b">
        <f t="shared" si="21"/>
        <v>1</v>
      </c>
      <c r="P46" s="20" t="b">
        <f t="shared" si="21"/>
        <v>0</v>
      </c>
      <c r="Q46" s="20" t="b">
        <f t="shared" si="21"/>
        <v>0</v>
      </c>
      <c r="R46" s="20" t="b">
        <f t="shared" si="21"/>
        <v>0</v>
      </c>
      <c r="S46" s="20" t="b">
        <f t="shared" si="21"/>
        <v>0</v>
      </c>
      <c r="T46" s="20" t="b">
        <f t="shared" si="21"/>
        <v>0</v>
      </c>
      <c r="U46" s="20" t="b">
        <f t="shared" si="21"/>
        <v>1</v>
      </c>
      <c r="V46" s="20" t="b">
        <f t="shared" si="21"/>
        <v>1</v>
      </c>
      <c r="W46" s="20" t="b">
        <f t="shared" si="21"/>
        <v>0</v>
      </c>
      <c r="X46" s="20" t="b">
        <f t="shared" si="21"/>
        <v>0</v>
      </c>
      <c r="Y46" s="20" t="b">
        <f t="shared" si="21"/>
        <v>0</v>
      </c>
      <c r="Z46" s="20" t="b">
        <f t="shared" si="21"/>
        <v>0</v>
      </c>
      <c r="AA46" s="20" t="b">
        <f t="shared" si="21"/>
        <v>0</v>
      </c>
      <c r="AB46" s="20" t="b">
        <f t="shared" si="21"/>
        <v>1</v>
      </c>
      <c r="AC46" s="20" t="b">
        <f t="shared" si="21"/>
        <v>1</v>
      </c>
      <c r="AD46" s="20" t="b">
        <f t="shared" si="21"/>
        <v>0</v>
      </c>
      <c r="AE46" s="20" t="b">
        <f t="shared" si="21"/>
        <v>0</v>
      </c>
      <c r="AF46" s="20" t="b">
        <f t="shared" si="21"/>
        <v>1</v>
      </c>
      <c r="AG46" s="20" t="b">
        <f t="shared" si="21"/>
        <v>1</v>
      </c>
      <c r="AH46" s="20" t="b">
        <f t="shared" si="21"/>
        <v>1</v>
      </c>
    </row>
    <row r="47" spans="1:36" ht="20.100000000000001" customHeight="1" x14ac:dyDescent="0.15">
      <c r="D47" s="20">
        <f>IF(D$2&lt;&gt;"",IF(OR(D$34&gt;0,お客様!D$81&gt;0),MAX($C$47:C$47)+1,IF(WEEKDAY(D$2,2)&lt;6,MAX($C$47:C$47)+1,"")),"")</f>
        <v>1</v>
      </c>
      <c r="E47" s="20">
        <f>IF(E$2&lt;&gt;"",IF(OR(E$34&gt;0,お客様!E$81&gt;0),MAX($C$47:D$47)+1,IF(WEEKDAY(E$2,2)&lt;6,MAX($C$47:D$47)+1,"")),"")</f>
        <v>2</v>
      </c>
      <c r="F47" s="20">
        <f>IF(F$2&lt;&gt;"",IF(OR(F$34&gt;0,お客様!F$81&gt;0),MAX($C$47:E$47)+1,IF(WEEKDAY(F$2,2)&lt;6,MAX($C$47:E$47)+1,"")),"")</f>
        <v>3</v>
      </c>
      <c r="G47" s="20" t="str">
        <f>IF(G$2&lt;&gt;"",IF(OR(G$34&gt;0,お客様!G$81&gt;0),MAX($C$47:F$47)+1,IF(WEEKDAY(G$2,2)&lt;6,MAX($C$47:F$47)+1,"")),"")</f>
        <v/>
      </c>
      <c r="H47" s="20" t="str">
        <f>IF(H$2&lt;&gt;"",IF(OR(H$34&gt;0,お客様!H$81&gt;0),MAX($C$47:G$47)+1,IF(WEEKDAY(H$2,2)&lt;6,MAX($C$47:G$47)+1,"")),"")</f>
        <v/>
      </c>
      <c r="I47" s="20">
        <f>IF(I$2&lt;&gt;"",IF(OR(I$34&gt;0,お客様!I$81&gt;0),MAX($C$47:H$47)+1,IF(WEEKDAY(I$2,2)&lt;6,MAX($C$47:H$47)+1,"")),"")</f>
        <v>4</v>
      </c>
      <c r="J47" s="20">
        <f>IF(J$2&lt;&gt;"",IF(OR(J$34&gt;0,お客様!J$81&gt;0),MAX($C$47:I$47)+1,IF(WEEKDAY(J$2,2)&lt;6,MAX($C$47:I$47)+1,"")),"")</f>
        <v>5</v>
      </c>
      <c r="K47" s="20">
        <f>IF(K$2&lt;&gt;"",IF(OR(K$34&gt;0,お客様!K$81&gt;0),MAX($C$47:J$47)+1,IF(WEEKDAY(K$2,2)&lt;6,MAX($C$47:J$47)+1,"")),"")</f>
        <v>6</v>
      </c>
      <c r="L47" s="20">
        <f>IF(L$2&lt;&gt;"",IF(OR(L$34&gt;0,お客様!L$81&gt;0),MAX($C$47:K$47)+1,IF(WEEKDAY(L$2,2)&lt;6,MAX($C$47:K$47)+1,"")),"")</f>
        <v>7</v>
      </c>
      <c r="M47" s="20">
        <f>IF(M$2&lt;&gt;"",IF(OR(M$34&gt;0,お客様!M$81&gt;0),MAX($C$47:L$47)+1,IF(WEEKDAY(M$2,2)&lt;6,MAX($C$47:L$47)+1,"")),"")</f>
        <v>8</v>
      </c>
      <c r="N47" s="20" t="str">
        <f>IF(N$2&lt;&gt;"",IF(OR(N$34&gt;0,お客様!N$81&gt;0),MAX($C$47:M$47)+1,IF(WEEKDAY(N$2,2)&lt;6,MAX($C$47:M$47)+1,"")),"")</f>
        <v/>
      </c>
      <c r="O47" s="20" t="str">
        <f>IF(O$2&lt;&gt;"",IF(OR(O$34&gt;0,お客様!O$81&gt;0),MAX($C$47:N$47)+1,IF(WEEKDAY(O$2,2)&lt;6,MAX($C$47:N$47)+1,"")),"")</f>
        <v/>
      </c>
      <c r="P47" s="20">
        <f>IF(P$2&lt;&gt;"",IF(OR(P$34&gt;0,お客様!P$81&gt;0),MAX($C$47:O$47)+1,IF(WEEKDAY(P$2,2)&lt;6,MAX($C$47:O$47)+1,"")),"")</f>
        <v>9</v>
      </c>
      <c r="Q47" s="20">
        <f>IF(Q$2&lt;&gt;"",IF(OR(Q$34&gt;0,お客様!Q$81&gt;0),MAX($C$47:P$47)+1,IF(WEEKDAY(Q$2,2)&lt;6,MAX($C$47:P$47)+1,"")),"")</f>
        <v>10</v>
      </c>
      <c r="R47" s="20">
        <f>IF(R$2&lt;&gt;"",IF(OR(R$34&gt;0,お客様!R$81&gt;0),MAX($C$47:Q$47)+1,IF(WEEKDAY(R$2,2)&lt;6,MAX($C$47:Q$47)+1,"")),"")</f>
        <v>11</v>
      </c>
      <c r="S47" s="20">
        <f>IF(S$2&lt;&gt;"",IF(OR(S$34&gt;0,お客様!S$81&gt;0),MAX($C$47:R$47)+1,IF(WEEKDAY(S$2,2)&lt;6,MAX($C$47:R$47)+1,"")),"")</f>
        <v>12</v>
      </c>
      <c r="T47" s="20">
        <f>IF(T$2&lt;&gt;"",IF(OR(T$34&gt;0,お客様!T$81&gt;0),MAX($C$47:S$47)+1,IF(WEEKDAY(T$2,2)&lt;6,MAX($C$47:S$47)+1,"")),"")</f>
        <v>13</v>
      </c>
      <c r="U47" s="20" t="str">
        <f>IF(U$2&lt;&gt;"",IF(OR(U$34&gt;0,お客様!U$81&gt;0),MAX($C$47:T$47)+1,IF(WEEKDAY(U$2,2)&lt;6,MAX($C$47:T$47)+1,"")),"")</f>
        <v/>
      </c>
      <c r="V47" s="20" t="str">
        <f>IF(V$2&lt;&gt;"",IF(OR(V$34&gt;0,お客様!V$81&gt;0),MAX($C$47:U$47)+1,IF(WEEKDAY(V$2,2)&lt;6,MAX($C$47:U$47)+1,"")),"")</f>
        <v/>
      </c>
      <c r="W47" s="20">
        <f>IF(W$2&lt;&gt;"",IF(OR(W$34&gt;0,お客様!W$81&gt;0),MAX($C$47:V$47)+1,IF(WEEKDAY(W$2,2)&lt;6,MAX($C$47:V$47)+1,"")),"")</f>
        <v>14</v>
      </c>
      <c r="X47" s="20">
        <f>IF(X$2&lt;&gt;"",IF(OR(X$34&gt;0,お客様!X$81&gt;0),MAX($C$47:W$47)+1,IF(WEEKDAY(X$2,2)&lt;6,MAX($C$47:W$47)+1,"")),"")</f>
        <v>15</v>
      </c>
      <c r="Y47" s="20">
        <f>IF(Y$2&lt;&gt;"",IF(OR(Y$34&gt;0,お客様!Y$81&gt;0),MAX($C$47:X$47)+1,IF(WEEKDAY(Y$2,2)&lt;6,MAX($C$47:X$47)+1,"")),"")</f>
        <v>16</v>
      </c>
      <c r="Z47" s="20">
        <f>IF(Z$2&lt;&gt;"",IF(OR(Z$34&gt;0,お客様!Z$81&gt;0),MAX($C$47:Y$47)+1,IF(WEEKDAY(Z$2,2)&lt;6,MAX($C$47:Y$47)+1,"")),"")</f>
        <v>17</v>
      </c>
      <c r="AA47" s="20">
        <f>IF(AA$2&lt;&gt;"",IF(OR(AA$34&gt;0,お客様!AA$81&gt;0),MAX($C$47:Z$47)+1,IF(WEEKDAY(AA$2,2)&lt;6,MAX($C$47:Z$47)+1,"")),"")</f>
        <v>18</v>
      </c>
      <c r="AB47" s="20" t="str">
        <f>IF(AB$2&lt;&gt;"",IF(OR(AB$34&gt;0,お客様!AB$81&gt;0),MAX($C$47:AA$47)+1,IF(WEEKDAY(AB$2,2)&lt;6,MAX($C$47:AA$47)+1,"")),"")</f>
        <v/>
      </c>
      <c r="AC47" s="20" t="str">
        <f>IF(AC$2&lt;&gt;"",IF(OR(AC$34&gt;0,お客様!AC$81&gt;0),MAX($C$47:AB$47)+1,IF(WEEKDAY(AC$2,2)&lt;6,MAX($C$47:AB$47)+1,"")),"")</f>
        <v/>
      </c>
      <c r="AD47" s="20">
        <f>IF(AD$2&lt;&gt;"",IF(OR(AD$34&gt;0,お客様!AD$81&gt;0),MAX($C$47:AC$47)+1,IF(WEEKDAY(AD$2,2)&lt;6,MAX($C$47:AC$47)+1,"")),"")</f>
        <v>19</v>
      </c>
      <c r="AE47" s="20">
        <f>IF(AE$2&lt;&gt;"",IF(OR(AE$34&gt;0,お客様!AE$81&gt;0),MAX($C$47:AD$47)+1,IF(WEEKDAY(AE$2,2)&lt;6,MAX($C$47:AD$47)+1,"")),"")</f>
        <v>20</v>
      </c>
      <c r="AF47" s="20" t="str">
        <f>IF(AF$2&lt;&gt;"",IF(OR(AF$34&gt;0,お客様!AF$81&gt;0),MAX($C$47:AE$47)+1,IF(WEEKDAY(AF$2,2)&lt;6,MAX($C$47:AE$47)+1,"")),"")</f>
        <v/>
      </c>
      <c r="AG47" s="20" t="str">
        <f>IF(AG$2&lt;&gt;"",IF(OR(AG$34&gt;0,お客様!AG$81&gt;0),MAX($C$47:AF$47)+1,IF(WEEKDAY(AG$2,2)&lt;6,MAX($C$47:AF$47)+1,"")),"")</f>
        <v/>
      </c>
      <c r="AH47" s="20" t="str">
        <f>IF(AH$2&lt;&gt;"",IF(OR(AH$34&gt;0,お客様!AH$81&gt;0),MAX($C$47:AG$47)+1,IF(WEEKDAY(AH$2,2)&lt;6,MAX($C$47:AG$47)+1,"")),"")</f>
        <v/>
      </c>
    </row>
  </sheetData>
  <sheetProtection sheet="1" objects="1" scenarios="1"/>
  <mergeCells count="89">
    <mergeCell ref="AK4:AL5"/>
    <mergeCell ref="A16:C16"/>
    <mergeCell ref="A17:C17"/>
    <mergeCell ref="A18:C18"/>
    <mergeCell ref="A19:C19"/>
    <mergeCell ref="AI15:AJ16"/>
    <mergeCell ref="AI17:AJ17"/>
    <mergeCell ref="AI19:AJ19"/>
    <mergeCell ref="AI18:AJ18"/>
    <mergeCell ref="A8:C8"/>
    <mergeCell ref="A9:C9"/>
    <mergeCell ref="A10:C10"/>
    <mergeCell ref="AI8:AJ8"/>
    <mergeCell ref="AI9:AJ9"/>
    <mergeCell ref="AI10:AJ10"/>
    <mergeCell ref="A15:C15"/>
    <mergeCell ref="AI2:AJ3"/>
    <mergeCell ref="AI4:AJ4"/>
    <mergeCell ref="AI5:AJ5"/>
    <mergeCell ref="AI6:AJ6"/>
    <mergeCell ref="AI7:AJ7"/>
    <mergeCell ref="AI23:AJ23"/>
    <mergeCell ref="AI22:AJ22"/>
    <mergeCell ref="AI20:AJ20"/>
    <mergeCell ref="A21:C21"/>
    <mergeCell ref="AI21:AJ21"/>
    <mergeCell ref="G43:I43"/>
    <mergeCell ref="J43:M43"/>
    <mergeCell ref="N43:P43"/>
    <mergeCell ref="Q43:T43"/>
    <mergeCell ref="A41:C41"/>
    <mergeCell ref="D41:F41"/>
    <mergeCell ref="G41:I41"/>
    <mergeCell ref="J41:M41"/>
    <mergeCell ref="N41:P41"/>
    <mergeCell ref="Q41:T41"/>
    <mergeCell ref="A42:C42"/>
    <mergeCell ref="D42:F42"/>
    <mergeCell ref="G42:I42"/>
    <mergeCell ref="J42:M42"/>
    <mergeCell ref="N42:P42"/>
    <mergeCell ref="Q42:T42"/>
    <mergeCell ref="Q39:T39"/>
    <mergeCell ref="A40:C40"/>
    <mergeCell ref="D40:F40"/>
    <mergeCell ref="G40:I40"/>
    <mergeCell ref="J40:M40"/>
    <mergeCell ref="N40:P40"/>
    <mergeCell ref="Q40:T40"/>
    <mergeCell ref="A39:C39"/>
    <mergeCell ref="D39:F39"/>
    <mergeCell ref="G39:I39"/>
    <mergeCell ref="J39:M39"/>
    <mergeCell ref="N39:P39"/>
    <mergeCell ref="D38:F38"/>
    <mergeCell ref="G38:I38"/>
    <mergeCell ref="J38:M38"/>
    <mergeCell ref="N38:P38"/>
    <mergeCell ref="Q38:T38"/>
    <mergeCell ref="A28:C29"/>
    <mergeCell ref="AI28:AJ29"/>
    <mergeCell ref="A30:C30"/>
    <mergeCell ref="AI30:AJ30"/>
    <mergeCell ref="G37:M37"/>
    <mergeCell ref="N37:T37"/>
    <mergeCell ref="A34:C34"/>
    <mergeCell ref="AI34:AJ34"/>
    <mergeCell ref="A31:C31"/>
    <mergeCell ref="AI31:AJ31"/>
    <mergeCell ref="A32:C32"/>
    <mergeCell ref="AI32:AJ32"/>
    <mergeCell ref="A33:C33"/>
    <mergeCell ref="AI33:AJ33"/>
    <mergeCell ref="AI25:AJ25"/>
    <mergeCell ref="A1:H1"/>
    <mergeCell ref="I1:AJ1"/>
    <mergeCell ref="AK1:AM3"/>
    <mergeCell ref="A2:C2"/>
    <mergeCell ref="A3:C3"/>
    <mergeCell ref="AI12:AJ12"/>
    <mergeCell ref="A14:H14"/>
    <mergeCell ref="I14:AJ14"/>
    <mergeCell ref="A4:C4"/>
    <mergeCell ref="A5:C5"/>
    <mergeCell ref="A6:C6"/>
    <mergeCell ref="A7:C7"/>
    <mergeCell ref="A20:C20"/>
    <mergeCell ref="A22:C22"/>
    <mergeCell ref="A23:C23"/>
  </mergeCells>
  <phoneticPr fontId="1"/>
  <conditionalFormatting sqref="D2:AH12 D15:AH20 D28:AH35 D22:AH25">
    <cfRule type="expression" dxfId="29" priority="8">
      <formula>INDIRECT(ADDRESS(ROW($A$46),COLUMN()))</formula>
    </cfRule>
  </conditionalFormatting>
  <conditionalFormatting sqref="A17:AI17 D20:AI20 D18:AH19 D22:AI23">
    <cfRule type="expression" dxfId="28" priority="10">
      <formula>ISEVEN(ROW())</formula>
    </cfRule>
  </conditionalFormatting>
  <conditionalFormatting sqref="A4:AI10">
    <cfRule type="expression" dxfId="27" priority="9">
      <formula>ISEVEN(ROW()-1)</formula>
    </cfRule>
  </conditionalFormatting>
  <conditionalFormatting sqref="AI19">
    <cfRule type="expression" dxfId="26" priority="6">
      <formula>ISEVEN(ROW())</formula>
    </cfRule>
  </conditionalFormatting>
  <conditionalFormatting sqref="AI18">
    <cfRule type="expression" dxfId="25" priority="5">
      <formula>ISEVEN(ROW())</formula>
    </cfRule>
  </conditionalFormatting>
  <conditionalFormatting sqref="A18:C23">
    <cfRule type="expression" dxfId="24" priority="4">
      <formula>ISEVEN(ROW())</formula>
    </cfRule>
  </conditionalFormatting>
  <conditionalFormatting sqref="D21:AH21">
    <cfRule type="expression" dxfId="23" priority="2">
      <formula>INDIRECT(ADDRESS(ROW($A$46),COLUMN()))</formula>
    </cfRule>
  </conditionalFormatting>
  <conditionalFormatting sqref="D21:AI21">
    <cfRule type="expression" dxfId="22" priority="3">
      <formula>ISEVEN(ROW())</formula>
    </cfRule>
  </conditionalFormatting>
  <conditionalFormatting sqref="A21:C21">
    <cfRule type="expression" dxfId="21" priority="1">
      <formula>ISEVEN(ROW())</formula>
    </cfRule>
  </conditionalFormatting>
  <dataValidations count="1">
    <dataValidation type="list" allowBlank="1" showInputMessage="1" showErrorMessage="1" sqref="AK4" xr:uid="{00000000-0002-0000-0000-000000000000}">
      <formula1>"YES"</formula1>
    </dataValidation>
  </dataValidations>
  <printOptions horizontalCentered="1" verticalCentered="1"/>
  <pageMargins left="0" right="0" top="0" bottom="0" header="0.39370078740157483" footer="0.23622047244094491"/>
  <pageSetup paperSize="9" orientation="landscape" r:id="rId1"/>
  <headerFooter alignWithMargins="0"/>
  <rowBreaks count="1" manualBreakCount="1">
    <brk id="12" max="35" man="1"/>
  </row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4">
    <tabColor rgb="FFFFC000"/>
  </sheetPr>
  <dimension ref="A1:K20"/>
  <sheetViews>
    <sheetView view="pageBreakPreview" zoomScale="85" zoomScaleNormal="100" zoomScaleSheetLayoutView="85" workbookViewId="0">
      <selection activeCell="C17" sqref="C17"/>
    </sheetView>
  </sheetViews>
  <sheetFormatPr defaultRowHeight="24.95" customHeight="1" x14ac:dyDescent="0.15"/>
  <cols>
    <col min="1" max="1" width="20.625" style="221" customWidth="1"/>
    <col min="2" max="11" width="12.625" style="221" customWidth="1"/>
    <col min="12" max="16384" width="9" style="221"/>
  </cols>
  <sheetData>
    <row r="1" spans="1:11" ht="18" thickBot="1" x14ac:dyDescent="0.2">
      <c r="A1" s="220" t="s">
        <v>177</v>
      </c>
      <c r="B1" s="220"/>
      <c r="C1" s="220"/>
      <c r="D1" s="220"/>
      <c r="E1" s="220"/>
      <c r="F1" s="220"/>
      <c r="G1" s="220"/>
      <c r="H1" s="220"/>
      <c r="I1" s="557" t="str">
        <f>DBCS(TEXT(事業所!$A$1,"yyyy(ggge)年m月分"))</f>
        <v>２０２３（令和５）年２月分</v>
      </c>
      <c r="J1" s="557"/>
      <c r="K1" s="557"/>
    </row>
    <row r="2" spans="1:11" ht="20.100000000000001" customHeight="1" x14ac:dyDescent="0.15">
      <c r="A2" s="558" t="s">
        <v>190</v>
      </c>
      <c r="B2" s="560" t="s">
        <v>178</v>
      </c>
      <c r="C2" s="561"/>
      <c r="D2" s="561"/>
      <c r="E2" s="562"/>
      <c r="F2" s="560" t="s">
        <v>179</v>
      </c>
      <c r="G2" s="561"/>
      <c r="H2" s="561"/>
      <c r="I2" s="562"/>
      <c r="J2" s="563" t="s">
        <v>44</v>
      </c>
      <c r="K2" s="564"/>
    </row>
    <row r="3" spans="1:11" ht="20.100000000000001" customHeight="1" x14ac:dyDescent="0.15">
      <c r="A3" s="559"/>
      <c r="B3" s="565" t="s">
        <v>33</v>
      </c>
      <c r="C3" s="566" t="s">
        <v>180</v>
      </c>
      <c r="D3" s="567" t="s">
        <v>181</v>
      </c>
      <c r="E3" s="568"/>
      <c r="F3" s="565" t="s">
        <v>33</v>
      </c>
      <c r="G3" s="566" t="s">
        <v>182</v>
      </c>
      <c r="H3" s="567" t="s">
        <v>181</v>
      </c>
      <c r="I3" s="568"/>
      <c r="J3" s="569" t="s">
        <v>33</v>
      </c>
      <c r="K3" s="571" t="s">
        <v>180</v>
      </c>
    </row>
    <row r="4" spans="1:11" ht="20.100000000000001" customHeight="1" x14ac:dyDescent="0.15">
      <c r="A4" s="559"/>
      <c r="B4" s="565"/>
      <c r="C4" s="566"/>
      <c r="D4" s="222" t="s">
        <v>183</v>
      </c>
      <c r="E4" s="223" t="s">
        <v>184</v>
      </c>
      <c r="F4" s="565"/>
      <c r="G4" s="566"/>
      <c r="H4" s="222" t="s">
        <v>183</v>
      </c>
      <c r="I4" s="223" t="s">
        <v>185</v>
      </c>
      <c r="J4" s="570"/>
      <c r="K4" s="572"/>
    </row>
    <row r="5" spans="1:11" ht="30" customHeight="1" x14ac:dyDescent="0.15">
      <c r="A5" s="224" t="str">
        <f>IF(INDEX(②請求書・領収書!$H$5:$H$11,ROW()-4)&lt;&gt;"",INDEX(②請求書・領収書!$H$5:$H$11,ROW()-4),"")</f>
        <v>Ａ型JOPP</v>
      </c>
      <c r="B5" s="225">
        <f>IFERROR(IF($A5&lt;&gt;"",INDEX(事業所!$AI$4:$AI$10,MATCH($A5,事業所!$A$4:$A$10,0)),""),0)</f>
        <v>151</v>
      </c>
      <c r="C5" s="226">
        <f>IF($A5&lt;&gt;"",IF(B5&gt;0,B5*500,""),"")</f>
        <v>75500</v>
      </c>
      <c r="D5" s="227">
        <f>IF($A5&lt;&gt;"",IF(B5&gt;0,B5*200,""),"")</f>
        <v>30200</v>
      </c>
      <c r="E5" s="228">
        <f>IF($A5&lt;&gt;"",IF(B5&gt;0,B5*300,""),"")</f>
        <v>45300</v>
      </c>
      <c r="F5" s="225">
        <f>IFERROR(IF($A5&lt;&gt;"",INDEX(事業所!$AI$17:$AI$23,MATCH($A5,事業所!$A$17:$A$23,0)),""),0)</f>
        <v>111</v>
      </c>
      <c r="G5" s="226">
        <f>IF($A5&lt;&gt;"",IF(F5&gt;0,F5*500,""),"")</f>
        <v>55500</v>
      </c>
      <c r="H5" s="227">
        <f>IF($A5&lt;&gt;"",IF(F5&gt;0,F5*300,""),"")</f>
        <v>33300</v>
      </c>
      <c r="I5" s="228">
        <f>IF($A5&lt;&gt;"",IF(F5&gt;0,F5*200,""),"")</f>
        <v>22200</v>
      </c>
      <c r="J5" s="229">
        <f>IF(SUM(B5,F5)&gt;0,SUM(B5,F5),"")</f>
        <v>262</v>
      </c>
      <c r="K5" s="230">
        <f>IF(SUM(C5,G5)&gt;0,SUM(C5,G5),"")</f>
        <v>131000</v>
      </c>
    </row>
    <row r="6" spans="1:11" ht="30" customHeight="1" x14ac:dyDescent="0.15">
      <c r="A6" s="224" t="str">
        <f>IF(INDEX(②請求書・領収書!$H$5:$H$11,ROW()-4)&lt;&gt;"",INDEX(②請求書・領収書!$H$5:$H$11,ROW()-4),"")</f>
        <v>B型JOPP</v>
      </c>
      <c r="B6" s="225">
        <f>IFERROR(IF($A6&lt;&gt;"",INDEX(事業所!$AI$4:$AI$10,MATCH($A6,事業所!$A$4:$A$10,0)),""),0)</f>
        <v>170</v>
      </c>
      <c r="C6" s="226">
        <f t="shared" ref="C6:C11" si="0">IF($A6&lt;&gt;"",IF(B6&gt;0,B6*500,""),"")</f>
        <v>85000</v>
      </c>
      <c r="D6" s="227">
        <f t="shared" ref="D6:D11" si="1">IF($A6&lt;&gt;"",IF(B6&gt;0,B6*200,""),"")</f>
        <v>34000</v>
      </c>
      <c r="E6" s="228">
        <f t="shared" ref="E6:E11" si="2">IF($A6&lt;&gt;"",IF(B6&gt;0,B6*300,""),"")</f>
        <v>51000</v>
      </c>
      <c r="F6" s="225">
        <f>IFERROR(IF($A6&lt;&gt;"",INDEX(事業所!$AI$17:$AI$23,MATCH($A6,事業所!$A$17:$A$23,0)),""),0)</f>
        <v>121</v>
      </c>
      <c r="G6" s="226">
        <f t="shared" ref="G6:G11" si="3">IF($A6&lt;&gt;"",IF(F6&gt;0,F6*500,""),"")</f>
        <v>60500</v>
      </c>
      <c r="H6" s="227">
        <f t="shared" ref="H6:H11" si="4">IF($A6&lt;&gt;"",IF(F6&gt;0,F6*300,""),"")</f>
        <v>36300</v>
      </c>
      <c r="I6" s="228">
        <f t="shared" ref="I6:I11" si="5">IF($A6&lt;&gt;"",IF(F6&gt;0,F6*200,""),"")</f>
        <v>24200</v>
      </c>
      <c r="J6" s="229">
        <f t="shared" ref="J6:K11" si="6">IF(SUM(B6,F6)&gt;0,SUM(B6,F6),"")</f>
        <v>291</v>
      </c>
      <c r="K6" s="230">
        <f t="shared" si="6"/>
        <v>145500</v>
      </c>
    </row>
    <row r="7" spans="1:11" ht="30" customHeight="1" x14ac:dyDescent="0.15">
      <c r="A7" s="224" t="str">
        <f>IF(INDEX(②請求書・領収書!$H$5:$H$11,ROW()-4)&lt;&gt;"",INDEX(②請求書・領収書!$H$5:$H$11,ROW()-4),"")</f>
        <v>ジョップ上五島</v>
      </c>
      <c r="B7" s="225">
        <f>IFERROR(IF($A7&lt;&gt;"",INDEX(事業所!$AI$4:$AI$10,MATCH($A7,事業所!$A$4:$A$10,0)),""),0)</f>
        <v>186</v>
      </c>
      <c r="C7" s="226">
        <f t="shared" si="0"/>
        <v>93000</v>
      </c>
      <c r="D7" s="227">
        <f t="shared" si="1"/>
        <v>37200</v>
      </c>
      <c r="E7" s="228">
        <f t="shared" si="2"/>
        <v>55800</v>
      </c>
      <c r="F7" s="225">
        <f>IFERROR(IF($A7&lt;&gt;"",INDEX(事業所!$AI$17:$AI$23,MATCH($A7,事業所!$A$17:$A$23,0)),""),0)</f>
        <v>51</v>
      </c>
      <c r="G7" s="226">
        <f t="shared" si="3"/>
        <v>25500</v>
      </c>
      <c r="H7" s="227">
        <f t="shared" si="4"/>
        <v>15300</v>
      </c>
      <c r="I7" s="228">
        <f t="shared" si="5"/>
        <v>10200</v>
      </c>
      <c r="J7" s="229">
        <f t="shared" si="6"/>
        <v>237</v>
      </c>
      <c r="K7" s="230">
        <f>IF(SUM(C7,G7)&gt;0,SUM(C7,G7),"")</f>
        <v>118500</v>
      </c>
    </row>
    <row r="8" spans="1:11" ht="30" customHeight="1" x14ac:dyDescent="0.15">
      <c r="A8" s="224" t="str">
        <f>IF(INDEX(②請求書・領収書!$H$5:$H$11,ROW()-4)&lt;&gt;"",INDEX(②請求書・領収書!$H$5:$H$11,ROW()-4),"")</f>
        <v>かっとっぽの家</v>
      </c>
      <c r="B8" s="225">
        <f>IFERROR(IF($A8&lt;&gt;"",INDEX(事業所!$AI$4:$AI$10,MATCH($A8,事業所!$A$4:$A$10,0)),""),0)</f>
        <v>0</v>
      </c>
      <c r="C8" s="226" t="str">
        <f t="shared" si="0"/>
        <v/>
      </c>
      <c r="D8" s="227" t="str">
        <f t="shared" si="1"/>
        <v/>
      </c>
      <c r="E8" s="228" t="str">
        <f t="shared" si="2"/>
        <v/>
      </c>
      <c r="F8" s="225">
        <f>IFERROR(IF($A8&lt;&gt;"",INDEX(事業所!$AI$17:$AI$23,MATCH($A8,事業所!$A$17:$A$23,0)),""),0)</f>
        <v>15</v>
      </c>
      <c r="G8" s="226">
        <f t="shared" si="3"/>
        <v>7500</v>
      </c>
      <c r="H8" s="227">
        <f t="shared" si="4"/>
        <v>4500</v>
      </c>
      <c r="I8" s="228">
        <f t="shared" si="5"/>
        <v>3000</v>
      </c>
      <c r="J8" s="229">
        <f t="shared" si="6"/>
        <v>15</v>
      </c>
      <c r="K8" s="230">
        <f t="shared" si="6"/>
        <v>7500</v>
      </c>
    </row>
    <row r="9" spans="1:11" ht="30" customHeight="1" x14ac:dyDescent="0.15">
      <c r="A9" s="224" t="str">
        <f>IF(INDEX(②請求書・領収書!$H$5:$H$11,ROW()-4)&lt;&gt;"",INDEX(②請求書・領収書!$H$5:$H$11,ROW()-4),"")</f>
        <v>日中一時支援</v>
      </c>
      <c r="B9" s="225">
        <f>IFERROR(IF($A9&lt;&gt;"",INDEX(事業所!$AI$4:$AI$10,MATCH($A9,事業所!$A$4:$A$10,0)),""),0)</f>
        <v>0</v>
      </c>
      <c r="C9" s="226" t="str">
        <f t="shared" si="0"/>
        <v/>
      </c>
      <c r="D9" s="227" t="str">
        <f t="shared" si="1"/>
        <v/>
      </c>
      <c r="E9" s="228" t="str">
        <f t="shared" si="2"/>
        <v/>
      </c>
      <c r="F9" s="225">
        <f>IFERROR(IF($A9&lt;&gt;"",INDEX(事業所!$AI$17:$AI$23,MATCH($A9,事業所!$A$17:$A$23,0)),""),0)</f>
        <v>0</v>
      </c>
      <c r="G9" s="226" t="str">
        <f t="shared" si="3"/>
        <v/>
      </c>
      <c r="H9" s="227" t="str">
        <f t="shared" si="4"/>
        <v/>
      </c>
      <c r="I9" s="228" t="str">
        <f t="shared" si="5"/>
        <v/>
      </c>
      <c r="J9" s="229" t="str">
        <f t="shared" si="6"/>
        <v/>
      </c>
      <c r="K9" s="230" t="str">
        <f t="shared" si="6"/>
        <v/>
      </c>
    </row>
    <row r="10" spans="1:11" ht="30" customHeight="1" x14ac:dyDescent="0.15">
      <c r="A10" s="224" t="str">
        <f>IF(INDEX(②請求書・領収書!$H$5:$H$11,ROW()-4)&lt;&gt;"",INDEX(②請求書・領収書!$H$5:$H$11,ROW()-4),"")</f>
        <v/>
      </c>
      <c r="B10" s="225" t="str">
        <f>IFERROR(IF($A10&lt;&gt;"",INDEX(事業所!$AI$4:$AI$10,MATCH($A10,事業所!$A$4:$A$10,0)),""),0)</f>
        <v/>
      </c>
      <c r="C10" s="226" t="str">
        <f t="shared" si="0"/>
        <v/>
      </c>
      <c r="D10" s="227" t="str">
        <f t="shared" si="1"/>
        <v/>
      </c>
      <c r="E10" s="228" t="str">
        <f t="shared" si="2"/>
        <v/>
      </c>
      <c r="F10" s="225" t="str">
        <f>IFERROR(IF($A10&lt;&gt;"",INDEX(事業所!$AI$17:$AI$23,MATCH($A10,事業所!$A$17:$AI$23,0)),""),0)</f>
        <v/>
      </c>
      <c r="G10" s="226" t="str">
        <f t="shared" si="3"/>
        <v/>
      </c>
      <c r="H10" s="227" t="str">
        <f t="shared" si="4"/>
        <v/>
      </c>
      <c r="I10" s="228" t="str">
        <f t="shared" si="5"/>
        <v/>
      </c>
      <c r="J10" s="229" t="str">
        <f t="shared" si="6"/>
        <v/>
      </c>
      <c r="K10" s="230" t="str">
        <f t="shared" si="6"/>
        <v/>
      </c>
    </row>
    <row r="11" spans="1:11" ht="30" customHeight="1" x14ac:dyDescent="0.15">
      <c r="A11" s="224" t="str">
        <f>IF(INDEX(②請求書・領収書!$H$5:$H$11,ROW()-4)&lt;&gt;"",INDEX(②請求書・領収書!$H$5:$H$11,ROW()-4),"")</f>
        <v/>
      </c>
      <c r="B11" s="225" t="str">
        <f>IFERROR(IF($A11&lt;&gt;"",INDEX(事業所!$AI$4:$AI$10,MATCH($A11,事業所!$A$4:$A$10,0)),""),0)</f>
        <v/>
      </c>
      <c r="C11" s="226" t="str">
        <f t="shared" si="0"/>
        <v/>
      </c>
      <c r="D11" s="227" t="str">
        <f t="shared" si="1"/>
        <v/>
      </c>
      <c r="E11" s="228" t="str">
        <f t="shared" si="2"/>
        <v/>
      </c>
      <c r="F11" s="225" t="str">
        <f>IFERROR(IF($A11&lt;&gt;"",INDEX(事業所!$AI$17:$AI$23,MATCH($A11,事業所!$A$17:$AI$23,0)),""),0)</f>
        <v/>
      </c>
      <c r="G11" s="226" t="str">
        <f t="shared" si="3"/>
        <v/>
      </c>
      <c r="H11" s="227" t="str">
        <f t="shared" si="4"/>
        <v/>
      </c>
      <c r="I11" s="228" t="str">
        <f t="shared" si="5"/>
        <v/>
      </c>
      <c r="J11" s="229" t="str">
        <f t="shared" si="6"/>
        <v/>
      </c>
      <c r="K11" s="230" t="str">
        <f>IF(SUM(C11,G11)&gt;0,SUM(C11,G11),"")</f>
        <v/>
      </c>
    </row>
    <row r="12" spans="1:11" ht="30" customHeight="1" thickBot="1" x14ac:dyDescent="0.2">
      <c r="A12" s="247" t="s">
        <v>189</v>
      </c>
      <c r="B12" s="554"/>
      <c r="C12" s="555"/>
      <c r="D12" s="555"/>
      <c r="E12" s="556"/>
      <c r="F12" s="554"/>
      <c r="G12" s="555"/>
      <c r="H12" s="555"/>
      <c r="I12" s="556"/>
      <c r="J12" s="248">
        <f>お客様!$AI$25+お客様!$AI$62</f>
        <v>881</v>
      </c>
      <c r="K12" s="249">
        <f>お客様!$Q$136</f>
        <v>394450</v>
      </c>
    </row>
    <row r="13" spans="1:11" ht="30" customHeight="1" thickTop="1" thickBot="1" x14ac:dyDescent="0.2">
      <c r="A13" s="231" t="s">
        <v>186</v>
      </c>
      <c r="B13" s="232">
        <f>IF(SUM(B$5:B$11)&gt;0,SUM(B$5:B$11),"")</f>
        <v>507</v>
      </c>
      <c r="C13" s="233">
        <f t="shared" ref="C13:I13" si="7">IF(SUM(C$5:C$11)&gt;0,SUM(C$5:C$11),"")</f>
        <v>253500</v>
      </c>
      <c r="D13" s="234">
        <f t="shared" si="7"/>
        <v>101400</v>
      </c>
      <c r="E13" s="235">
        <f t="shared" si="7"/>
        <v>152100</v>
      </c>
      <c r="F13" s="232">
        <f t="shared" si="7"/>
        <v>298</v>
      </c>
      <c r="G13" s="233">
        <f t="shared" si="7"/>
        <v>149000</v>
      </c>
      <c r="H13" s="234">
        <f t="shared" si="7"/>
        <v>89400</v>
      </c>
      <c r="I13" s="235">
        <f t="shared" si="7"/>
        <v>59600</v>
      </c>
      <c r="J13" s="232">
        <f>IF(SUM(J$5:J$12)&gt;0,SUM(J$5:J$12),"")</f>
        <v>1686</v>
      </c>
      <c r="K13" s="236">
        <f>IF(SUM(K$5:K$12)&gt;0,SUM(K$5:K$12),"")</f>
        <v>796950</v>
      </c>
    </row>
    <row r="14" spans="1:11" ht="20.100000000000001" customHeight="1" thickBot="1" x14ac:dyDescent="0.2"/>
    <row r="15" spans="1:11" ht="20.100000000000001" customHeight="1" x14ac:dyDescent="0.15">
      <c r="A15" s="237" t="s">
        <v>187</v>
      </c>
      <c r="B15" s="238" t="s">
        <v>33</v>
      </c>
      <c r="C15" s="239" t="s">
        <v>180</v>
      </c>
    </row>
    <row r="16" spans="1:11" ht="50.1" customHeight="1" x14ac:dyDescent="0.15">
      <c r="A16" s="241" t="s">
        <v>188</v>
      </c>
      <c r="B16" s="226"/>
      <c r="C16" s="240">
        <v>200000</v>
      </c>
      <c r="D16" s="242"/>
    </row>
    <row r="17" spans="1:11" ht="35.1" customHeight="1" x14ac:dyDescent="0.15">
      <c r="A17" s="241"/>
      <c r="B17" s="226"/>
      <c r="C17" s="240"/>
      <c r="D17" s="242"/>
    </row>
    <row r="18" spans="1:11" ht="35.1" customHeight="1" thickBot="1" x14ac:dyDescent="0.2">
      <c r="A18" s="243"/>
      <c r="B18" s="244"/>
      <c r="C18" s="245"/>
    </row>
    <row r="19" spans="1:11" ht="35.1" customHeight="1" thickTop="1" thickBot="1" x14ac:dyDescent="0.2">
      <c r="A19" s="246" t="s">
        <v>186</v>
      </c>
      <c r="B19" s="233" t="str">
        <f>IF(SUM(B$16:B$18)&gt;0,SUM(B$16:B$18),"")</f>
        <v/>
      </c>
      <c r="C19" s="236">
        <f>IF(SUM(C$16:C$18)&gt;0,SUM(C$16:C$18),"")</f>
        <v>200000</v>
      </c>
      <c r="G19" s="552" t="str">
        <f>$I$1&amp;"　総売上"</f>
        <v>２０２３（令和５）年２月分　総売上</v>
      </c>
      <c r="H19" s="552"/>
      <c r="I19" s="552"/>
      <c r="J19" s="553">
        <f>SUM($K$13,$C$19)</f>
        <v>996950</v>
      </c>
      <c r="K19" s="553"/>
    </row>
    <row r="20" spans="1:11" ht="35.1" customHeight="1" x14ac:dyDescent="0.15"/>
  </sheetData>
  <mergeCells count="17">
    <mergeCell ref="A2:A4"/>
    <mergeCell ref="B2:E2"/>
    <mergeCell ref="F2:I2"/>
    <mergeCell ref="J2:K2"/>
    <mergeCell ref="B3:B4"/>
    <mergeCell ref="C3:C4"/>
    <mergeCell ref="D3:E3"/>
    <mergeCell ref="F3:F4"/>
    <mergeCell ref="G3:G4"/>
    <mergeCell ref="H3:I3"/>
    <mergeCell ref="J3:J4"/>
    <mergeCell ref="K3:K4"/>
    <mergeCell ref="G19:I19"/>
    <mergeCell ref="J19:K19"/>
    <mergeCell ref="F12:I12"/>
    <mergeCell ref="B12:E12"/>
    <mergeCell ref="I1:K1"/>
  </mergeCells>
  <phoneticPr fontId="1"/>
  <printOptions horizontalCentered="1"/>
  <pageMargins left="0.19685039370078741" right="0.19685039370078741" top="0.78740157480314965" bottom="0.19685039370078741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6"/>
  <dimension ref="A1:BT202"/>
  <sheetViews>
    <sheetView showZeros="0" zoomScaleNormal="100" zoomScaleSheetLayoutView="100" workbookViewId="0">
      <selection activeCell="AR2" sqref="AR2"/>
    </sheetView>
  </sheetViews>
  <sheetFormatPr defaultRowHeight="13.5" customHeight="1" x14ac:dyDescent="0.15"/>
  <cols>
    <col min="1" max="2" width="3.625" style="20" customWidth="1"/>
    <col min="3" max="3" width="12.625" style="20" customWidth="1"/>
    <col min="4" max="36" width="3.875" style="20" customWidth="1"/>
    <col min="37" max="39" width="2.625" style="20" customWidth="1"/>
    <col min="40" max="40" width="9.75" style="20" bestFit="1" customWidth="1"/>
    <col min="41" max="41" width="0.625" style="20" customWidth="1"/>
    <col min="42" max="45" width="8.625" style="20" customWidth="1"/>
    <col min="46" max="46" width="0.625" style="20" customWidth="1"/>
    <col min="47" max="49" width="8.625" style="20" customWidth="1"/>
    <col min="50" max="50" width="0.625" style="20" customWidth="1"/>
    <col min="51" max="51" width="8.625" style="20" customWidth="1"/>
    <col min="52" max="52" width="0.625" style="20" customWidth="1"/>
    <col min="53" max="53" width="5.625" style="20" customWidth="1"/>
    <col min="54" max="54" width="8.625" style="20" customWidth="1"/>
    <col min="55" max="55" width="5.625" style="20" customWidth="1"/>
    <col min="56" max="56" width="8.625" style="20" customWidth="1"/>
    <col min="57" max="57" width="5.625" style="20" customWidth="1"/>
    <col min="58" max="58" width="8.625" style="20" customWidth="1"/>
    <col min="59" max="59" width="5.625" style="20" customWidth="1"/>
    <col min="60" max="60" width="8.625" style="20" customWidth="1"/>
    <col min="61" max="61" width="0.625" style="20" customWidth="1"/>
    <col min="62" max="62" width="6.625" style="20" customWidth="1"/>
    <col min="63" max="63" width="8.625" style="20" customWidth="1"/>
    <col min="64" max="64" width="6.625" style="20" customWidth="1"/>
    <col min="65" max="65" width="8.625" style="20" customWidth="1"/>
    <col min="66" max="66" width="6.625" style="20" customWidth="1"/>
    <col min="67" max="67" width="9.625" style="20" customWidth="1"/>
    <col min="68" max="68" width="0.625" style="20" customWidth="1"/>
    <col min="69" max="69" width="6.625" style="20" customWidth="1"/>
    <col min="70" max="70" width="7.875" style="20" bestFit="1" customWidth="1"/>
    <col min="71" max="71" width="6.625" style="20" customWidth="1"/>
    <col min="72" max="72" width="9.625" style="20" customWidth="1"/>
    <col min="73" max="78" width="2.625" style="20" customWidth="1"/>
    <col min="79" max="16384" width="9" style="20"/>
  </cols>
  <sheetData>
    <row r="1" spans="1:72" ht="13.5" customHeight="1" thickBot="1" x14ac:dyDescent="0.2">
      <c r="A1" s="299">
        <v>44287</v>
      </c>
      <c r="B1" s="299"/>
      <c r="C1" s="299"/>
      <c r="D1" s="299"/>
      <c r="E1" s="299"/>
      <c r="F1" s="299"/>
      <c r="G1" s="299"/>
      <c r="H1" s="299"/>
      <c r="I1" s="300" t="s">
        <v>154</v>
      </c>
      <c r="J1" s="300"/>
      <c r="K1" s="300"/>
      <c r="L1" s="300"/>
      <c r="M1" s="300"/>
      <c r="N1" s="300"/>
      <c r="O1" s="300"/>
      <c r="P1" s="300"/>
      <c r="Q1" s="300"/>
      <c r="R1" s="300"/>
      <c r="S1" s="300"/>
      <c r="T1" s="300"/>
      <c r="U1" s="300"/>
      <c r="V1" s="300"/>
      <c r="W1" s="300"/>
      <c r="X1" s="300"/>
      <c r="Y1" s="300"/>
      <c r="Z1" s="300"/>
      <c r="AA1" s="300"/>
      <c r="AB1" s="300"/>
      <c r="AC1" s="300"/>
      <c r="AD1" s="300"/>
      <c r="AE1" s="300"/>
      <c r="AF1" s="300"/>
      <c r="AG1" s="300"/>
      <c r="AH1" s="300"/>
      <c r="AI1" s="301"/>
      <c r="AJ1" s="301"/>
      <c r="AK1" s="302" t="s">
        <v>153</v>
      </c>
      <c r="AL1" s="303"/>
      <c r="AM1" s="303"/>
      <c r="AN1" s="576" t="s">
        <v>152</v>
      </c>
      <c r="AP1" s="510" t="s">
        <v>151</v>
      </c>
      <c r="AQ1" s="510"/>
      <c r="AR1" s="510"/>
      <c r="AS1" s="510"/>
      <c r="AU1" s="510" t="s">
        <v>150</v>
      </c>
      <c r="AV1" s="510"/>
      <c r="AW1" s="510"/>
      <c r="AY1" s="513" t="s">
        <v>149</v>
      </c>
      <c r="BA1" s="508" t="s">
        <v>148</v>
      </c>
      <c r="BB1" s="508"/>
      <c r="BC1" s="508"/>
      <c r="BD1" s="508"/>
      <c r="BE1" s="508"/>
      <c r="BF1" s="508"/>
      <c r="BG1" s="508"/>
      <c r="BH1" s="508"/>
      <c r="BJ1" s="497" t="s">
        <v>44</v>
      </c>
      <c r="BK1" s="497"/>
      <c r="BL1" s="497"/>
      <c r="BM1" s="497"/>
      <c r="BN1" s="497"/>
      <c r="BO1" s="497"/>
      <c r="BP1" s="173"/>
      <c r="BQ1" s="497" t="s">
        <v>147</v>
      </c>
      <c r="BR1" s="497"/>
      <c r="BS1" s="497"/>
      <c r="BT1" s="497"/>
    </row>
    <row r="2" spans="1:72" ht="13.5" customHeight="1" x14ac:dyDescent="0.15">
      <c r="A2" s="409" t="s">
        <v>146</v>
      </c>
      <c r="B2" s="409"/>
      <c r="C2" s="410"/>
      <c r="D2" s="39">
        <f>IF($A$1&lt;&gt;"",EOMONTH($A$1,-1)+1,"")</f>
        <v>44287</v>
      </c>
      <c r="E2" s="39">
        <f t="shared" ref="E2:AH2" si="0">IF(D$2&lt;&gt;"",IF(MONTH(D$2+1)=MONTH($A$1),D$2+1,""),"")</f>
        <v>44288</v>
      </c>
      <c r="F2" s="39">
        <f t="shared" si="0"/>
        <v>44289</v>
      </c>
      <c r="G2" s="39">
        <f t="shared" si="0"/>
        <v>44290</v>
      </c>
      <c r="H2" s="39">
        <f t="shared" si="0"/>
        <v>44291</v>
      </c>
      <c r="I2" s="39">
        <f t="shared" si="0"/>
        <v>44292</v>
      </c>
      <c r="J2" s="39">
        <f t="shared" si="0"/>
        <v>44293</v>
      </c>
      <c r="K2" s="39">
        <f t="shared" si="0"/>
        <v>44294</v>
      </c>
      <c r="L2" s="39">
        <f t="shared" si="0"/>
        <v>44295</v>
      </c>
      <c r="M2" s="39">
        <f t="shared" si="0"/>
        <v>44296</v>
      </c>
      <c r="N2" s="39">
        <f t="shared" si="0"/>
        <v>44297</v>
      </c>
      <c r="O2" s="39">
        <f t="shared" si="0"/>
        <v>44298</v>
      </c>
      <c r="P2" s="39">
        <f t="shared" si="0"/>
        <v>44299</v>
      </c>
      <c r="Q2" s="39">
        <f t="shared" si="0"/>
        <v>44300</v>
      </c>
      <c r="R2" s="39">
        <f t="shared" si="0"/>
        <v>44301</v>
      </c>
      <c r="S2" s="39">
        <f t="shared" si="0"/>
        <v>44302</v>
      </c>
      <c r="T2" s="39">
        <f t="shared" si="0"/>
        <v>44303</v>
      </c>
      <c r="U2" s="39">
        <f t="shared" si="0"/>
        <v>44304</v>
      </c>
      <c r="V2" s="39">
        <f t="shared" si="0"/>
        <v>44305</v>
      </c>
      <c r="W2" s="39">
        <f t="shared" si="0"/>
        <v>44306</v>
      </c>
      <c r="X2" s="39">
        <f t="shared" si="0"/>
        <v>44307</v>
      </c>
      <c r="Y2" s="39">
        <f t="shared" si="0"/>
        <v>44308</v>
      </c>
      <c r="Z2" s="39">
        <f t="shared" si="0"/>
        <v>44309</v>
      </c>
      <c r="AA2" s="39">
        <f t="shared" si="0"/>
        <v>44310</v>
      </c>
      <c r="AB2" s="39">
        <f t="shared" si="0"/>
        <v>44311</v>
      </c>
      <c r="AC2" s="39">
        <f t="shared" si="0"/>
        <v>44312</v>
      </c>
      <c r="AD2" s="39">
        <f t="shared" si="0"/>
        <v>44313</v>
      </c>
      <c r="AE2" s="39">
        <f t="shared" si="0"/>
        <v>44314</v>
      </c>
      <c r="AF2" s="39">
        <f t="shared" si="0"/>
        <v>44315</v>
      </c>
      <c r="AG2" s="39">
        <f t="shared" si="0"/>
        <v>44316</v>
      </c>
      <c r="AH2" s="39" t="str">
        <f t="shared" si="0"/>
        <v/>
      </c>
      <c r="AI2" s="573" t="s">
        <v>58</v>
      </c>
      <c r="AJ2" s="574" t="s">
        <v>44</v>
      </c>
      <c r="AK2" s="302"/>
      <c r="AL2" s="303"/>
      <c r="AM2" s="303"/>
      <c r="AN2" s="576"/>
      <c r="AP2" s="365" t="s">
        <v>145</v>
      </c>
      <c r="AQ2" s="498"/>
      <c r="AR2" s="165"/>
      <c r="AS2" s="164"/>
      <c r="AU2" s="497"/>
      <c r="AV2" s="497"/>
      <c r="AW2" s="497"/>
      <c r="AY2" s="513"/>
      <c r="BA2" s="506" t="s">
        <v>29</v>
      </c>
      <c r="BB2" s="506"/>
      <c r="BC2" s="507" t="s">
        <v>28</v>
      </c>
      <c r="BD2" s="507"/>
      <c r="BE2" s="500" t="s">
        <v>27</v>
      </c>
      <c r="BF2" s="500"/>
      <c r="BG2" s="499" t="s">
        <v>44</v>
      </c>
      <c r="BH2" s="499"/>
      <c r="BJ2" s="501" t="s">
        <v>144</v>
      </c>
      <c r="BK2" s="501"/>
      <c r="BL2" s="502" t="s">
        <v>143</v>
      </c>
      <c r="BM2" s="503"/>
      <c r="BN2" s="504" t="s">
        <v>23</v>
      </c>
      <c r="BO2" s="499"/>
      <c r="BP2" s="163"/>
      <c r="BQ2" s="505" t="s">
        <v>142</v>
      </c>
      <c r="BR2" s="505"/>
      <c r="BS2" s="499" t="s">
        <v>43</v>
      </c>
      <c r="BT2" s="499"/>
    </row>
    <row r="3" spans="1:72" ht="13.5" customHeight="1" x14ac:dyDescent="0.15">
      <c r="A3" s="83" t="s">
        <v>90</v>
      </c>
      <c r="B3" s="82" t="s">
        <v>51</v>
      </c>
      <c r="C3" s="81" t="s">
        <v>141</v>
      </c>
      <c r="D3" s="162">
        <f t="shared" ref="D3:AH3" si="1">IF(D$2&lt;&gt;"",D$2,"")</f>
        <v>44287</v>
      </c>
      <c r="E3" s="162">
        <f t="shared" si="1"/>
        <v>44288</v>
      </c>
      <c r="F3" s="162">
        <f t="shared" si="1"/>
        <v>44289</v>
      </c>
      <c r="G3" s="162">
        <f t="shared" si="1"/>
        <v>44290</v>
      </c>
      <c r="H3" s="162">
        <f t="shared" si="1"/>
        <v>44291</v>
      </c>
      <c r="I3" s="162">
        <f t="shared" si="1"/>
        <v>44292</v>
      </c>
      <c r="J3" s="162">
        <f t="shared" si="1"/>
        <v>44293</v>
      </c>
      <c r="K3" s="162">
        <f t="shared" si="1"/>
        <v>44294</v>
      </c>
      <c r="L3" s="162">
        <f t="shared" si="1"/>
        <v>44295</v>
      </c>
      <c r="M3" s="162">
        <f t="shared" si="1"/>
        <v>44296</v>
      </c>
      <c r="N3" s="162">
        <f t="shared" si="1"/>
        <v>44297</v>
      </c>
      <c r="O3" s="162">
        <f t="shared" si="1"/>
        <v>44298</v>
      </c>
      <c r="P3" s="162">
        <f t="shared" si="1"/>
        <v>44299</v>
      </c>
      <c r="Q3" s="162">
        <f t="shared" si="1"/>
        <v>44300</v>
      </c>
      <c r="R3" s="162">
        <f t="shared" si="1"/>
        <v>44301</v>
      </c>
      <c r="S3" s="162">
        <f t="shared" si="1"/>
        <v>44302</v>
      </c>
      <c r="T3" s="162">
        <f t="shared" si="1"/>
        <v>44303</v>
      </c>
      <c r="U3" s="162">
        <f t="shared" si="1"/>
        <v>44304</v>
      </c>
      <c r="V3" s="162">
        <f t="shared" si="1"/>
        <v>44305</v>
      </c>
      <c r="W3" s="162">
        <f t="shared" si="1"/>
        <v>44306</v>
      </c>
      <c r="X3" s="162">
        <f t="shared" si="1"/>
        <v>44307</v>
      </c>
      <c r="Y3" s="162">
        <f t="shared" si="1"/>
        <v>44308</v>
      </c>
      <c r="Z3" s="162">
        <f t="shared" si="1"/>
        <v>44309</v>
      </c>
      <c r="AA3" s="162">
        <f t="shared" si="1"/>
        <v>44310</v>
      </c>
      <c r="AB3" s="162">
        <f t="shared" si="1"/>
        <v>44311</v>
      </c>
      <c r="AC3" s="162">
        <f t="shared" si="1"/>
        <v>44312</v>
      </c>
      <c r="AD3" s="162">
        <f t="shared" si="1"/>
        <v>44313</v>
      </c>
      <c r="AE3" s="162">
        <f t="shared" si="1"/>
        <v>44314</v>
      </c>
      <c r="AF3" s="162">
        <f t="shared" si="1"/>
        <v>44315</v>
      </c>
      <c r="AG3" s="162">
        <f t="shared" si="1"/>
        <v>44316</v>
      </c>
      <c r="AH3" s="162" t="str">
        <f t="shared" si="1"/>
        <v/>
      </c>
      <c r="AI3" s="345"/>
      <c r="AJ3" s="575"/>
      <c r="AK3" s="304"/>
      <c r="AL3" s="305"/>
      <c r="AM3" s="303"/>
      <c r="AN3" s="576"/>
      <c r="AP3" s="177" t="s">
        <v>140</v>
      </c>
      <c r="AQ3" s="177" t="s">
        <v>137</v>
      </c>
      <c r="AR3" s="177" t="s">
        <v>139</v>
      </c>
      <c r="AS3" s="171" t="s">
        <v>44</v>
      </c>
      <c r="AU3" s="177" t="s">
        <v>138</v>
      </c>
      <c r="AV3" s="177" t="s">
        <v>137</v>
      </c>
      <c r="AW3" s="171" t="s">
        <v>44</v>
      </c>
      <c r="AY3" s="514"/>
      <c r="BA3" s="157" t="s">
        <v>136</v>
      </c>
      <c r="BB3" s="156" t="s">
        <v>0</v>
      </c>
      <c r="BC3" s="161" t="s">
        <v>136</v>
      </c>
      <c r="BD3" s="160" t="s">
        <v>0</v>
      </c>
      <c r="BE3" s="159" t="s">
        <v>136</v>
      </c>
      <c r="BF3" s="158" t="s">
        <v>0</v>
      </c>
      <c r="BG3" s="175" t="s">
        <v>136</v>
      </c>
      <c r="BH3" s="150" t="s">
        <v>0</v>
      </c>
      <c r="BJ3" s="157" t="s">
        <v>136</v>
      </c>
      <c r="BK3" s="156" t="s">
        <v>0</v>
      </c>
      <c r="BL3" s="155" t="s">
        <v>136</v>
      </c>
      <c r="BM3" s="154" t="s">
        <v>0</v>
      </c>
      <c r="BN3" s="176" t="s">
        <v>136</v>
      </c>
      <c r="BO3" s="150" t="s">
        <v>0</v>
      </c>
      <c r="BP3" s="153"/>
      <c r="BQ3" s="152" t="s">
        <v>136</v>
      </c>
      <c r="BR3" s="151" t="s">
        <v>0</v>
      </c>
      <c r="BS3" s="175" t="s">
        <v>136</v>
      </c>
      <c r="BT3" s="150" t="s">
        <v>0</v>
      </c>
    </row>
    <row r="4" spans="1:72" ht="13.5" customHeight="1" x14ac:dyDescent="0.15">
      <c r="A4" s="583" t="s">
        <v>88</v>
      </c>
      <c r="B4" s="66">
        <f>IF($C4&lt;&gt;"",MAX($B$3:$B3)+1,"")</f>
        <v>1</v>
      </c>
      <c r="C4" s="65" t="s">
        <v>135</v>
      </c>
      <c r="D4" s="169">
        <v>1</v>
      </c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69"/>
      <c r="AH4" s="169"/>
      <c r="AI4" s="170">
        <f t="shared" ref="AI4:AI53" si="2">IF($AK$4&lt;&gt;"",0,SUM($D4:$AH4))</f>
        <v>1</v>
      </c>
      <c r="AJ4" s="584">
        <f>IF($AK$4&lt;&gt;"",0,SUM(AI4:AI13))</f>
        <v>7</v>
      </c>
      <c r="AK4" s="585"/>
      <c r="AL4" s="586"/>
      <c r="AN4" s="148">
        <f t="shared" ref="AN4:AN34" si="3">IFERROR(INDEX($D$2:$AH$2,MATCH(ROW()-3,$D$202:$AH$202,0)),"")</f>
        <v>44287</v>
      </c>
      <c r="AP4" s="146">
        <v>12150</v>
      </c>
      <c r="AQ4" s="146"/>
      <c r="AR4" s="146"/>
      <c r="AS4" s="147">
        <f t="shared" ref="AS4:AS34" si="4">SUM($AP4:$AR4)</f>
        <v>12150</v>
      </c>
      <c r="AU4" s="146">
        <v>1200</v>
      </c>
      <c r="AV4" s="146"/>
      <c r="AW4" s="147">
        <f t="shared" ref="AW4:AW34" si="5">SUM($AU4:$AV4)</f>
        <v>1200</v>
      </c>
      <c r="AY4" s="146"/>
      <c r="BA4" s="141">
        <f t="shared" ref="BA4:BA34" si="6">IF($AN4&lt;&gt;"",INDEX($D$101:$AH$101,DAY($AN4)),0)</f>
        <v>17</v>
      </c>
      <c r="BB4" s="140">
        <f t="shared" ref="BB4:BB34" si="7">+BA4*300</f>
        <v>5100</v>
      </c>
      <c r="BC4" s="145">
        <f t="shared" ref="BC4:BC34" si="8">IF($AN4&lt;&gt;"",INDEX($D$128:$AH$128,DAY($AN4)),0)</f>
        <v>9</v>
      </c>
      <c r="BD4" s="144">
        <f t="shared" ref="BD4:BD34" si="9">IF($AN4&lt;&gt;"",(BC4*500)+(INDEX($D$130:$AH$130,DAY($AN4))*50)+(INDEX($D$131:$AH$131,DAY($AN4))*300),0)</f>
        <v>4500</v>
      </c>
      <c r="BE4" s="143">
        <f t="shared" ref="BE4:BE34" si="10">IF($AN4&lt;&gt;"",INDEX($D$157:$AH$157,DAY($AN4)),0)</f>
        <v>5</v>
      </c>
      <c r="BF4" s="142">
        <f t="shared" ref="BF4:BF34" si="11">IF($AN4&lt;&gt;"",(BE4*500)+(INDEX($D$159:$AH$159,DAY($AN4))*50)+(INDEX($D$160:$AH$160,DAY($AN4))*300),0)</f>
        <v>2550</v>
      </c>
      <c r="BG4" s="134">
        <f t="shared" ref="BG4:BH34" si="12">+BA4+BC4+BE4</f>
        <v>31</v>
      </c>
      <c r="BH4" s="134">
        <f t="shared" si="12"/>
        <v>12150</v>
      </c>
      <c r="BJ4" s="141">
        <f t="shared" ref="BJ4:BJ34" si="13">+BA4</f>
        <v>17</v>
      </c>
      <c r="BK4" s="140">
        <f t="shared" ref="BK4:BK34" si="14">+BJ4*200</f>
        <v>3400</v>
      </c>
      <c r="BL4" s="139">
        <f t="shared" ref="BL4:BL34" si="15">IF($AN4&lt;&gt;"",INDEX($D$55:$AH$55,DAY($AN4)),0)</f>
        <v>28</v>
      </c>
      <c r="BM4" s="138">
        <f t="shared" ref="BM4:BM34" si="16">+BL4*500</f>
        <v>14000</v>
      </c>
      <c r="BN4" s="120">
        <f t="shared" ref="BN4:BN34" si="17">+BG4+BL4</f>
        <v>59</v>
      </c>
      <c r="BO4" s="134">
        <f t="shared" ref="BO4:BO34" si="18">+BH4+BK4+BM4</f>
        <v>29550</v>
      </c>
      <c r="BP4" s="119"/>
      <c r="BQ4" s="137">
        <v>10</v>
      </c>
      <c r="BR4" s="136">
        <f t="shared" ref="BR4:BR34" si="19">+BQ4*500</f>
        <v>5000</v>
      </c>
      <c r="BS4" s="149">
        <f t="shared" ref="BS4:BT34" si="20">+BN4+BQ4</f>
        <v>69</v>
      </c>
      <c r="BT4" s="134">
        <f t="shared" si="20"/>
        <v>34550</v>
      </c>
    </row>
    <row r="5" spans="1:72" ht="13.5" customHeight="1" x14ac:dyDescent="0.15">
      <c r="A5" s="578"/>
      <c r="B5" s="66">
        <f>IF($C5&lt;&gt;"",MAX($B$3:$B4)+1,"")</f>
        <v>2</v>
      </c>
      <c r="C5" s="65" t="s">
        <v>134</v>
      </c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70">
        <f t="shared" si="2"/>
        <v>0</v>
      </c>
      <c r="AJ5" s="581"/>
      <c r="AK5" s="587"/>
      <c r="AL5" s="410"/>
      <c r="AN5" s="148">
        <f t="shared" si="3"/>
        <v>44288</v>
      </c>
      <c r="AP5" s="146"/>
      <c r="AQ5" s="146"/>
      <c r="AR5" s="146"/>
      <c r="AS5" s="147">
        <f t="shared" si="4"/>
        <v>0</v>
      </c>
      <c r="AU5" s="146"/>
      <c r="AV5" s="146"/>
      <c r="AW5" s="147">
        <f t="shared" si="5"/>
        <v>0</v>
      </c>
      <c r="AY5" s="146"/>
      <c r="BA5" s="141">
        <f t="shared" si="6"/>
        <v>0</v>
      </c>
      <c r="BB5" s="140">
        <f t="shared" si="7"/>
        <v>0</v>
      </c>
      <c r="BC5" s="145">
        <f t="shared" si="8"/>
        <v>0</v>
      </c>
      <c r="BD5" s="144">
        <f t="shared" si="9"/>
        <v>0</v>
      </c>
      <c r="BE5" s="143">
        <f t="shared" si="10"/>
        <v>0</v>
      </c>
      <c r="BF5" s="142">
        <f t="shared" si="11"/>
        <v>0</v>
      </c>
      <c r="BG5" s="134">
        <f t="shared" si="12"/>
        <v>0</v>
      </c>
      <c r="BH5" s="134">
        <f t="shared" si="12"/>
        <v>0</v>
      </c>
      <c r="BJ5" s="141">
        <f t="shared" si="13"/>
        <v>0</v>
      </c>
      <c r="BK5" s="140">
        <f t="shared" si="14"/>
        <v>0</v>
      </c>
      <c r="BL5" s="139">
        <f t="shared" si="15"/>
        <v>0</v>
      </c>
      <c r="BM5" s="138">
        <f t="shared" si="16"/>
        <v>0</v>
      </c>
      <c r="BN5" s="120">
        <f t="shared" si="17"/>
        <v>0</v>
      </c>
      <c r="BO5" s="134">
        <f t="shared" si="18"/>
        <v>0</v>
      </c>
      <c r="BP5" s="119"/>
      <c r="BQ5" s="137">
        <f t="shared" ref="BQ5:BQ34" si="21">IF($AN5&lt;&gt;"",$BQ4,0)</f>
        <v>10</v>
      </c>
      <c r="BR5" s="136">
        <f t="shared" si="19"/>
        <v>5000</v>
      </c>
      <c r="BS5" s="149">
        <f t="shared" si="20"/>
        <v>10</v>
      </c>
      <c r="BT5" s="134">
        <f t="shared" si="20"/>
        <v>5000</v>
      </c>
    </row>
    <row r="6" spans="1:72" ht="13.5" customHeight="1" x14ac:dyDescent="0.15">
      <c r="A6" s="578"/>
      <c r="B6" s="66">
        <f>IF($C6&lt;&gt;"",MAX($B$3:$B5)+1,"")</f>
        <v>3</v>
      </c>
      <c r="C6" s="65" t="s">
        <v>133</v>
      </c>
      <c r="D6" s="169">
        <v>1</v>
      </c>
      <c r="E6" s="169"/>
      <c r="F6" s="169"/>
      <c r="G6" s="169"/>
      <c r="H6" s="169"/>
      <c r="I6" s="169"/>
      <c r="J6" s="169"/>
      <c r="K6" s="169"/>
      <c r="L6" s="169"/>
      <c r="M6" s="169"/>
      <c r="N6" s="169"/>
      <c r="O6" s="169"/>
      <c r="P6" s="169"/>
      <c r="Q6" s="169"/>
      <c r="R6" s="169"/>
      <c r="S6" s="169"/>
      <c r="T6" s="169"/>
      <c r="U6" s="169"/>
      <c r="V6" s="169"/>
      <c r="W6" s="169"/>
      <c r="X6" s="169"/>
      <c r="Y6" s="169"/>
      <c r="Z6" s="169"/>
      <c r="AA6" s="169"/>
      <c r="AB6" s="169"/>
      <c r="AC6" s="169"/>
      <c r="AD6" s="169"/>
      <c r="AE6" s="169"/>
      <c r="AF6" s="169"/>
      <c r="AG6" s="169"/>
      <c r="AH6" s="169"/>
      <c r="AI6" s="170">
        <f t="shared" si="2"/>
        <v>1</v>
      </c>
      <c r="AJ6" s="581"/>
      <c r="AN6" s="148">
        <f t="shared" si="3"/>
        <v>44291</v>
      </c>
      <c r="AP6" s="146"/>
      <c r="AQ6" s="146"/>
      <c r="AR6" s="146"/>
      <c r="AS6" s="147">
        <f t="shared" si="4"/>
        <v>0</v>
      </c>
      <c r="AU6" s="146"/>
      <c r="AV6" s="146"/>
      <c r="AW6" s="147">
        <f t="shared" si="5"/>
        <v>0</v>
      </c>
      <c r="AY6" s="146"/>
      <c r="BA6" s="141">
        <f t="shared" si="6"/>
        <v>0</v>
      </c>
      <c r="BB6" s="140">
        <f t="shared" si="7"/>
        <v>0</v>
      </c>
      <c r="BC6" s="145">
        <f t="shared" si="8"/>
        <v>0</v>
      </c>
      <c r="BD6" s="144">
        <f t="shared" si="9"/>
        <v>0</v>
      </c>
      <c r="BE6" s="143">
        <f t="shared" si="10"/>
        <v>0</v>
      </c>
      <c r="BF6" s="142">
        <f t="shared" si="11"/>
        <v>0</v>
      </c>
      <c r="BG6" s="134">
        <f t="shared" si="12"/>
        <v>0</v>
      </c>
      <c r="BH6" s="134">
        <f t="shared" si="12"/>
        <v>0</v>
      </c>
      <c r="BJ6" s="141">
        <f t="shared" si="13"/>
        <v>0</v>
      </c>
      <c r="BK6" s="140">
        <f t="shared" si="14"/>
        <v>0</v>
      </c>
      <c r="BL6" s="139">
        <f t="shared" si="15"/>
        <v>0</v>
      </c>
      <c r="BM6" s="138">
        <f t="shared" si="16"/>
        <v>0</v>
      </c>
      <c r="BN6" s="120">
        <f t="shared" si="17"/>
        <v>0</v>
      </c>
      <c r="BO6" s="134">
        <f t="shared" si="18"/>
        <v>0</v>
      </c>
      <c r="BP6" s="119"/>
      <c r="BQ6" s="137">
        <f t="shared" si="21"/>
        <v>10</v>
      </c>
      <c r="BR6" s="136">
        <f t="shared" si="19"/>
        <v>5000</v>
      </c>
      <c r="BS6" s="135">
        <f t="shared" si="20"/>
        <v>10</v>
      </c>
      <c r="BT6" s="134">
        <f t="shared" si="20"/>
        <v>5000</v>
      </c>
    </row>
    <row r="7" spans="1:72" ht="13.5" customHeight="1" x14ac:dyDescent="0.15">
      <c r="A7" s="578"/>
      <c r="B7" s="66" t="str">
        <f>IF($C7&lt;&gt;"",MAX($B$3:$B6)+1,"")</f>
        <v/>
      </c>
      <c r="C7" s="65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70">
        <f t="shared" si="2"/>
        <v>0</v>
      </c>
      <c r="AJ7" s="581"/>
      <c r="AN7" s="148">
        <f t="shared" si="3"/>
        <v>44292</v>
      </c>
      <c r="AP7" s="146"/>
      <c r="AQ7" s="146"/>
      <c r="AR7" s="146"/>
      <c r="AS7" s="147">
        <f t="shared" si="4"/>
        <v>0</v>
      </c>
      <c r="AU7" s="146"/>
      <c r="AV7" s="146"/>
      <c r="AW7" s="147">
        <f t="shared" si="5"/>
        <v>0</v>
      </c>
      <c r="AY7" s="146"/>
      <c r="BA7" s="141">
        <f t="shared" si="6"/>
        <v>0</v>
      </c>
      <c r="BB7" s="140">
        <f t="shared" si="7"/>
        <v>0</v>
      </c>
      <c r="BC7" s="145">
        <f t="shared" si="8"/>
        <v>0</v>
      </c>
      <c r="BD7" s="144">
        <f t="shared" si="9"/>
        <v>0</v>
      </c>
      <c r="BE7" s="143">
        <f t="shared" si="10"/>
        <v>0</v>
      </c>
      <c r="BF7" s="142">
        <f t="shared" si="11"/>
        <v>0</v>
      </c>
      <c r="BG7" s="134">
        <f t="shared" si="12"/>
        <v>0</v>
      </c>
      <c r="BH7" s="134">
        <f t="shared" si="12"/>
        <v>0</v>
      </c>
      <c r="BJ7" s="141">
        <f t="shared" si="13"/>
        <v>0</v>
      </c>
      <c r="BK7" s="140">
        <f t="shared" si="14"/>
        <v>0</v>
      </c>
      <c r="BL7" s="139">
        <f t="shared" si="15"/>
        <v>0</v>
      </c>
      <c r="BM7" s="138">
        <f t="shared" si="16"/>
        <v>0</v>
      </c>
      <c r="BN7" s="120">
        <f t="shared" si="17"/>
        <v>0</v>
      </c>
      <c r="BO7" s="134">
        <f t="shared" si="18"/>
        <v>0</v>
      </c>
      <c r="BP7" s="119"/>
      <c r="BQ7" s="137">
        <f t="shared" si="21"/>
        <v>10</v>
      </c>
      <c r="BR7" s="136">
        <f t="shared" si="19"/>
        <v>5000</v>
      </c>
      <c r="BS7" s="135">
        <f t="shared" si="20"/>
        <v>10</v>
      </c>
      <c r="BT7" s="134">
        <f t="shared" si="20"/>
        <v>5000</v>
      </c>
    </row>
    <row r="8" spans="1:72" ht="13.5" customHeight="1" x14ac:dyDescent="0.15">
      <c r="A8" s="578"/>
      <c r="B8" s="66">
        <f>IF($C8&lt;&gt;"",MAX($B$3:$B7)+1,"")</f>
        <v>4</v>
      </c>
      <c r="C8" s="65" t="s">
        <v>132</v>
      </c>
      <c r="D8" s="169">
        <v>1</v>
      </c>
      <c r="E8" s="169"/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169"/>
      <c r="V8" s="169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170">
        <f t="shared" si="2"/>
        <v>1</v>
      </c>
      <c r="AJ8" s="581"/>
      <c r="AN8" s="148">
        <f t="shared" si="3"/>
        <v>44293</v>
      </c>
      <c r="AP8" s="146"/>
      <c r="AQ8" s="146"/>
      <c r="AR8" s="146"/>
      <c r="AS8" s="147">
        <f t="shared" si="4"/>
        <v>0</v>
      </c>
      <c r="AU8" s="146"/>
      <c r="AV8" s="146"/>
      <c r="AW8" s="147">
        <f t="shared" si="5"/>
        <v>0</v>
      </c>
      <c r="AY8" s="146"/>
      <c r="BA8" s="141">
        <f t="shared" si="6"/>
        <v>0</v>
      </c>
      <c r="BB8" s="140">
        <f t="shared" si="7"/>
        <v>0</v>
      </c>
      <c r="BC8" s="145">
        <f t="shared" si="8"/>
        <v>0</v>
      </c>
      <c r="BD8" s="144">
        <f t="shared" si="9"/>
        <v>0</v>
      </c>
      <c r="BE8" s="143">
        <f t="shared" si="10"/>
        <v>0</v>
      </c>
      <c r="BF8" s="142">
        <f t="shared" si="11"/>
        <v>0</v>
      </c>
      <c r="BG8" s="134">
        <f t="shared" si="12"/>
        <v>0</v>
      </c>
      <c r="BH8" s="134">
        <f t="shared" si="12"/>
        <v>0</v>
      </c>
      <c r="BJ8" s="141">
        <f t="shared" si="13"/>
        <v>0</v>
      </c>
      <c r="BK8" s="140">
        <f t="shared" si="14"/>
        <v>0</v>
      </c>
      <c r="BL8" s="139">
        <f t="shared" si="15"/>
        <v>0</v>
      </c>
      <c r="BM8" s="138">
        <f t="shared" si="16"/>
        <v>0</v>
      </c>
      <c r="BN8" s="120">
        <f t="shared" si="17"/>
        <v>0</v>
      </c>
      <c r="BO8" s="134">
        <f t="shared" si="18"/>
        <v>0</v>
      </c>
      <c r="BP8" s="119"/>
      <c r="BQ8" s="137">
        <f t="shared" si="21"/>
        <v>10</v>
      </c>
      <c r="BR8" s="136">
        <f t="shared" si="19"/>
        <v>5000</v>
      </c>
      <c r="BS8" s="135">
        <f t="shared" si="20"/>
        <v>10</v>
      </c>
      <c r="BT8" s="134">
        <f t="shared" si="20"/>
        <v>5000</v>
      </c>
    </row>
    <row r="9" spans="1:72" ht="13.5" customHeight="1" x14ac:dyDescent="0.15">
      <c r="A9" s="578"/>
      <c r="B9" s="66">
        <f>IF($C9&lt;&gt;"",MAX($B$3:$B8)+1,"")</f>
        <v>5</v>
      </c>
      <c r="C9" s="65" t="s">
        <v>131</v>
      </c>
      <c r="D9" s="169">
        <v>1</v>
      </c>
      <c r="E9" s="169"/>
      <c r="F9" s="169"/>
      <c r="G9" s="169"/>
      <c r="H9" s="169"/>
      <c r="I9" s="169"/>
      <c r="J9" s="169"/>
      <c r="K9" s="169"/>
      <c r="L9" s="169"/>
      <c r="M9" s="169"/>
      <c r="N9" s="169"/>
      <c r="O9" s="169"/>
      <c r="P9" s="169"/>
      <c r="Q9" s="169"/>
      <c r="R9" s="169"/>
      <c r="S9" s="169"/>
      <c r="T9" s="169"/>
      <c r="U9" s="169"/>
      <c r="V9" s="169"/>
      <c r="W9" s="169"/>
      <c r="X9" s="169"/>
      <c r="Y9" s="169"/>
      <c r="Z9" s="169"/>
      <c r="AA9" s="169"/>
      <c r="AB9" s="169"/>
      <c r="AC9" s="169"/>
      <c r="AD9" s="169"/>
      <c r="AE9" s="169"/>
      <c r="AF9" s="169"/>
      <c r="AG9" s="169"/>
      <c r="AH9" s="169"/>
      <c r="AI9" s="170">
        <f t="shared" si="2"/>
        <v>1</v>
      </c>
      <c r="AJ9" s="581"/>
      <c r="AN9" s="148">
        <f t="shared" si="3"/>
        <v>44294</v>
      </c>
      <c r="AP9" s="146"/>
      <c r="AQ9" s="146"/>
      <c r="AR9" s="146"/>
      <c r="AS9" s="147">
        <f t="shared" si="4"/>
        <v>0</v>
      </c>
      <c r="AU9" s="146"/>
      <c r="AV9" s="146"/>
      <c r="AW9" s="147">
        <f t="shared" si="5"/>
        <v>0</v>
      </c>
      <c r="AY9" s="146"/>
      <c r="BA9" s="141">
        <f t="shared" si="6"/>
        <v>0</v>
      </c>
      <c r="BB9" s="140">
        <f t="shared" si="7"/>
        <v>0</v>
      </c>
      <c r="BC9" s="145">
        <f t="shared" si="8"/>
        <v>0</v>
      </c>
      <c r="BD9" s="144">
        <f t="shared" si="9"/>
        <v>0</v>
      </c>
      <c r="BE9" s="143">
        <f t="shared" si="10"/>
        <v>0</v>
      </c>
      <c r="BF9" s="142">
        <f t="shared" si="11"/>
        <v>0</v>
      </c>
      <c r="BG9" s="134">
        <f t="shared" si="12"/>
        <v>0</v>
      </c>
      <c r="BH9" s="134">
        <f t="shared" si="12"/>
        <v>0</v>
      </c>
      <c r="BJ9" s="141">
        <f t="shared" si="13"/>
        <v>0</v>
      </c>
      <c r="BK9" s="140">
        <f t="shared" si="14"/>
        <v>0</v>
      </c>
      <c r="BL9" s="139">
        <f t="shared" si="15"/>
        <v>0</v>
      </c>
      <c r="BM9" s="138">
        <f t="shared" si="16"/>
        <v>0</v>
      </c>
      <c r="BN9" s="120">
        <f t="shared" si="17"/>
        <v>0</v>
      </c>
      <c r="BO9" s="134">
        <f t="shared" si="18"/>
        <v>0</v>
      </c>
      <c r="BP9" s="119"/>
      <c r="BQ9" s="137">
        <f t="shared" si="21"/>
        <v>10</v>
      </c>
      <c r="BR9" s="136">
        <f t="shared" si="19"/>
        <v>5000</v>
      </c>
      <c r="BS9" s="135">
        <f t="shared" si="20"/>
        <v>10</v>
      </c>
      <c r="BT9" s="134">
        <f t="shared" si="20"/>
        <v>5000</v>
      </c>
    </row>
    <row r="10" spans="1:72" ht="13.5" customHeight="1" x14ac:dyDescent="0.15">
      <c r="A10" s="578"/>
      <c r="B10" s="66">
        <f>IF($C10&lt;&gt;"",MAX($B$3:$B9)+1,"")</f>
        <v>6</v>
      </c>
      <c r="C10" s="65" t="s">
        <v>130</v>
      </c>
      <c r="D10" s="169">
        <v>1</v>
      </c>
      <c r="E10" s="169"/>
      <c r="F10" s="169"/>
      <c r="G10" s="169"/>
      <c r="H10" s="169"/>
      <c r="I10" s="169"/>
      <c r="J10" s="169"/>
      <c r="K10" s="169"/>
      <c r="L10" s="169"/>
      <c r="M10" s="169"/>
      <c r="N10" s="169"/>
      <c r="O10" s="169"/>
      <c r="P10" s="169"/>
      <c r="Q10" s="169"/>
      <c r="R10" s="169"/>
      <c r="S10" s="169"/>
      <c r="T10" s="169"/>
      <c r="U10" s="169"/>
      <c r="V10" s="169"/>
      <c r="W10" s="169"/>
      <c r="X10" s="169"/>
      <c r="Y10" s="169"/>
      <c r="Z10" s="169"/>
      <c r="AA10" s="169"/>
      <c r="AB10" s="169"/>
      <c r="AC10" s="169"/>
      <c r="AD10" s="169"/>
      <c r="AE10" s="169"/>
      <c r="AF10" s="169"/>
      <c r="AG10" s="169"/>
      <c r="AH10" s="169"/>
      <c r="AI10" s="170">
        <f t="shared" si="2"/>
        <v>1</v>
      </c>
      <c r="AJ10" s="581"/>
      <c r="AN10" s="148">
        <f t="shared" si="3"/>
        <v>44295</v>
      </c>
      <c r="AP10" s="146"/>
      <c r="AQ10" s="146"/>
      <c r="AR10" s="146"/>
      <c r="AS10" s="147">
        <f t="shared" si="4"/>
        <v>0</v>
      </c>
      <c r="AU10" s="146"/>
      <c r="AV10" s="146"/>
      <c r="AW10" s="147">
        <f t="shared" si="5"/>
        <v>0</v>
      </c>
      <c r="AY10" s="146"/>
      <c r="BA10" s="141">
        <f t="shared" si="6"/>
        <v>0</v>
      </c>
      <c r="BB10" s="140">
        <f t="shared" si="7"/>
        <v>0</v>
      </c>
      <c r="BC10" s="145">
        <f t="shared" si="8"/>
        <v>0</v>
      </c>
      <c r="BD10" s="144">
        <f t="shared" si="9"/>
        <v>0</v>
      </c>
      <c r="BE10" s="143">
        <f t="shared" si="10"/>
        <v>0</v>
      </c>
      <c r="BF10" s="142">
        <f t="shared" si="11"/>
        <v>0</v>
      </c>
      <c r="BG10" s="134">
        <f t="shared" si="12"/>
        <v>0</v>
      </c>
      <c r="BH10" s="134">
        <f t="shared" si="12"/>
        <v>0</v>
      </c>
      <c r="BJ10" s="141">
        <f t="shared" si="13"/>
        <v>0</v>
      </c>
      <c r="BK10" s="140">
        <f t="shared" si="14"/>
        <v>0</v>
      </c>
      <c r="BL10" s="139">
        <f t="shared" si="15"/>
        <v>0</v>
      </c>
      <c r="BM10" s="138">
        <f t="shared" si="16"/>
        <v>0</v>
      </c>
      <c r="BN10" s="120">
        <f t="shared" si="17"/>
        <v>0</v>
      </c>
      <c r="BO10" s="134">
        <f t="shared" si="18"/>
        <v>0</v>
      </c>
      <c r="BP10" s="119"/>
      <c r="BQ10" s="137">
        <f t="shared" si="21"/>
        <v>10</v>
      </c>
      <c r="BR10" s="136">
        <f t="shared" si="19"/>
        <v>5000</v>
      </c>
      <c r="BS10" s="135">
        <f t="shared" si="20"/>
        <v>10</v>
      </c>
      <c r="BT10" s="134">
        <f t="shared" si="20"/>
        <v>5000</v>
      </c>
    </row>
    <row r="11" spans="1:72" ht="13.5" customHeight="1" x14ac:dyDescent="0.15">
      <c r="A11" s="578"/>
      <c r="B11" s="66">
        <f>IF($C11&lt;&gt;"",MAX($B$3:$B10)+1,"")</f>
        <v>7</v>
      </c>
      <c r="C11" s="65" t="s">
        <v>129</v>
      </c>
      <c r="D11" s="169">
        <v>1</v>
      </c>
      <c r="E11" s="169"/>
      <c r="F11" s="169"/>
      <c r="G11" s="169"/>
      <c r="H11" s="169"/>
      <c r="I11" s="169"/>
      <c r="J11" s="169"/>
      <c r="K11" s="169"/>
      <c r="L11" s="169"/>
      <c r="M11" s="169"/>
      <c r="N11" s="169"/>
      <c r="O11" s="169"/>
      <c r="P11" s="169"/>
      <c r="Q11" s="169"/>
      <c r="R11" s="169"/>
      <c r="S11" s="169"/>
      <c r="T11" s="169"/>
      <c r="U11" s="169"/>
      <c r="V11" s="169"/>
      <c r="W11" s="169"/>
      <c r="X11" s="169"/>
      <c r="Y11" s="169"/>
      <c r="Z11" s="169"/>
      <c r="AA11" s="169"/>
      <c r="AB11" s="169"/>
      <c r="AC11" s="169"/>
      <c r="AD11" s="169"/>
      <c r="AE11" s="169"/>
      <c r="AF11" s="169"/>
      <c r="AG11" s="169"/>
      <c r="AH11" s="169"/>
      <c r="AI11" s="170">
        <f t="shared" si="2"/>
        <v>1</v>
      </c>
      <c r="AJ11" s="581"/>
      <c r="AN11" s="148">
        <f t="shared" si="3"/>
        <v>44298</v>
      </c>
      <c r="AP11" s="146"/>
      <c r="AQ11" s="146"/>
      <c r="AR11" s="146"/>
      <c r="AS11" s="147">
        <f t="shared" si="4"/>
        <v>0</v>
      </c>
      <c r="AU11" s="146"/>
      <c r="AV11" s="146"/>
      <c r="AW11" s="147">
        <f t="shared" si="5"/>
        <v>0</v>
      </c>
      <c r="AY11" s="146"/>
      <c r="BA11" s="141">
        <f t="shared" si="6"/>
        <v>0</v>
      </c>
      <c r="BB11" s="140">
        <f t="shared" si="7"/>
        <v>0</v>
      </c>
      <c r="BC11" s="145">
        <f t="shared" si="8"/>
        <v>0</v>
      </c>
      <c r="BD11" s="144">
        <f t="shared" si="9"/>
        <v>0</v>
      </c>
      <c r="BE11" s="143">
        <f t="shared" si="10"/>
        <v>0</v>
      </c>
      <c r="BF11" s="142">
        <f t="shared" si="11"/>
        <v>0</v>
      </c>
      <c r="BG11" s="134">
        <f t="shared" si="12"/>
        <v>0</v>
      </c>
      <c r="BH11" s="134">
        <f t="shared" si="12"/>
        <v>0</v>
      </c>
      <c r="BJ11" s="141">
        <f t="shared" si="13"/>
        <v>0</v>
      </c>
      <c r="BK11" s="140">
        <f t="shared" si="14"/>
        <v>0</v>
      </c>
      <c r="BL11" s="139">
        <f t="shared" si="15"/>
        <v>0</v>
      </c>
      <c r="BM11" s="138">
        <f t="shared" si="16"/>
        <v>0</v>
      </c>
      <c r="BN11" s="120">
        <f t="shared" si="17"/>
        <v>0</v>
      </c>
      <c r="BO11" s="134">
        <f t="shared" si="18"/>
        <v>0</v>
      </c>
      <c r="BP11" s="119"/>
      <c r="BQ11" s="137">
        <f t="shared" si="21"/>
        <v>10</v>
      </c>
      <c r="BR11" s="136">
        <f t="shared" si="19"/>
        <v>5000</v>
      </c>
      <c r="BS11" s="135">
        <f t="shared" si="20"/>
        <v>10</v>
      </c>
      <c r="BT11" s="134">
        <f t="shared" si="20"/>
        <v>5000</v>
      </c>
    </row>
    <row r="12" spans="1:72" ht="13.5" customHeight="1" x14ac:dyDescent="0.15">
      <c r="A12" s="578"/>
      <c r="B12" s="66">
        <f>IF($C12&lt;&gt;"",MAX($B$3:$B11)+1,"")</f>
        <v>8</v>
      </c>
      <c r="C12" s="65" t="s">
        <v>128</v>
      </c>
      <c r="D12" s="169">
        <v>1</v>
      </c>
      <c r="E12" s="169"/>
      <c r="F12" s="169"/>
      <c r="G12" s="169"/>
      <c r="H12" s="169"/>
      <c r="I12" s="169"/>
      <c r="J12" s="169"/>
      <c r="K12" s="169"/>
      <c r="L12" s="169"/>
      <c r="M12" s="169"/>
      <c r="N12" s="169"/>
      <c r="O12" s="169"/>
      <c r="P12" s="169"/>
      <c r="Q12" s="169"/>
      <c r="R12" s="169"/>
      <c r="S12" s="169"/>
      <c r="T12" s="169"/>
      <c r="U12" s="169"/>
      <c r="V12" s="169"/>
      <c r="W12" s="169"/>
      <c r="X12" s="169"/>
      <c r="Y12" s="169"/>
      <c r="Z12" s="169"/>
      <c r="AA12" s="169"/>
      <c r="AB12" s="169"/>
      <c r="AC12" s="169"/>
      <c r="AD12" s="169"/>
      <c r="AE12" s="169"/>
      <c r="AF12" s="169"/>
      <c r="AG12" s="169"/>
      <c r="AH12" s="169"/>
      <c r="AI12" s="170">
        <f t="shared" si="2"/>
        <v>1</v>
      </c>
      <c r="AJ12" s="581"/>
      <c r="AN12" s="148">
        <f t="shared" si="3"/>
        <v>44299</v>
      </c>
      <c r="AP12" s="146"/>
      <c r="AQ12" s="146"/>
      <c r="AR12" s="146"/>
      <c r="AS12" s="147">
        <f t="shared" si="4"/>
        <v>0</v>
      </c>
      <c r="AU12" s="146"/>
      <c r="AV12" s="146"/>
      <c r="AW12" s="147">
        <f t="shared" si="5"/>
        <v>0</v>
      </c>
      <c r="AY12" s="146"/>
      <c r="BA12" s="141">
        <f t="shared" si="6"/>
        <v>0</v>
      </c>
      <c r="BB12" s="140">
        <f t="shared" si="7"/>
        <v>0</v>
      </c>
      <c r="BC12" s="145">
        <f t="shared" si="8"/>
        <v>0</v>
      </c>
      <c r="BD12" s="144">
        <f t="shared" si="9"/>
        <v>0</v>
      </c>
      <c r="BE12" s="143">
        <f t="shared" si="10"/>
        <v>0</v>
      </c>
      <c r="BF12" s="142">
        <f t="shared" si="11"/>
        <v>0</v>
      </c>
      <c r="BG12" s="134">
        <f t="shared" si="12"/>
        <v>0</v>
      </c>
      <c r="BH12" s="134">
        <f t="shared" si="12"/>
        <v>0</v>
      </c>
      <c r="BJ12" s="141">
        <f t="shared" si="13"/>
        <v>0</v>
      </c>
      <c r="BK12" s="140">
        <f t="shared" si="14"/>
        <v>0</v>
      </c>
      <c r="BL12" s="139">
        <f t="shared" si="15"/>
        <v>0</v>
      </c>
      <c r="BM12" s="138">
        <f t="shared" si="16"/>
        <v>0</v>
      </c>
      <c r="BN12" s="120">
        <f t="shared" si="17"/>
        <v>0</v>
      </c>
      <c r="BO12" s="134">
        <f t="shared" si="18"/>
        <v>0</v>
      </c>
      <c r="BP12" s="119"/>
      <c r="BQ12" s="137">
        <f t="shared" si="21"/>
        <v>10</v>
      </c>
      <c r="BR12" s="136">
        <f t="shared" si="19"/>
        <v>5000</v>
      </c>
      <c r="BS12" s="135">
        <f t="shared" si="20"/>
        <v>10</v>
      </c>
      <c r="BT12" s="134">
        <f t="shared" si="20"/>
        <v>5000</v>
      </c>
    </row>
    <row r="13" spans="1:72" ht="13.5" customHeight="1" thickBot="1" x14ac:dyDescent="0.2">
      <c r="A13" s="579"/>
      <c r="B13" s="78" t="str">
        <f>IF($C13&lt;&gt;"",MAX($B$3:$B12)+1,"")</f>
        <v/>
      </c>
      <c r="C13" s="77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4">
        <f t="shared" si="2"/>
        <v>0</v>
      </c>
      <c r="AJ13" s="582"/>
      <c r="AN13" s="148">
        <f t="shared" si="3"/>
        <v>44300</v>
      </c>
      <c r="AP13" s="146"/>
      <c r="AQ13" s="146"/>
      <c r="AR13" s="146"/>
      <c r="AS13" s="147">
        <f t="shared" si="4"/>
        <v>0</v>
      </c>
      <c r="AU13" s="146"/>
      <c r="AV13" s="146"/>
      <c r="AW13" s="147">
        <f t="shared" si="5"/>
        <v>0</v>
      </c>
      <c r="AY13" s="146"/>
      <c r="BA13" s="141">
        <f t="shared" si="6"/>
        <v>0</v>
      </c>
      <c r="BB13" s="140">
        <f t="shared" si="7"/>
        <v>0</v>
      </c>
      <c r="BC13" s="145">
        <f t="shared" si="8"/>
        <v>0</v>
      </c>
      <c r="BD13" s="144">
        <f t="shared" si="9"/>
        <v>0</v>
      </c>
      <c r="BE13" s="143">
        <f t="shared" si="10"/>
        <v>0</v>
      </c>
      <c r="BF13" s="142">
        <f t="shared" si="11"/>
        <v>0</v>
      </c>
      <c r="BG13" s="134">
        <f t="shared" si="12"/>
        <v>0</v>
      </c>
      <c r="BH13" s="134">
        <f t="shared" si="12"/>
        <v>0</v>
      </c>
      <c r="BJ13" s="141">
        <f t="shared" si="13"/>
        <v>0</v>
      </c>
      <c r="BK13" s="140">
        <f t="shared" si="14"/>
        <v>0</v>
      </c>
      <c r="BL13" s="139">
        <f t="shared" si="15"/>
        <v>0</v>
      </c>
      <c r="BM13" s="138">
        <f t="shared" si="16"/>
        <v>0</v>
      </c>
      <c r="BN13" s="120">
        <f t="shared" si="17"/>
        <v>0</v>
      </c>
      <c r="BO13" s="134">
        <f t="shared" si="18"/>
        <v>0</v>
      </c>
      <c r="BP13" s="119"/>
      <c r="BQ13" s="137">
        <f t="shared" si="21"/>
        <v>10</v>
      </c>
      <c r="BR13" s="136">
        <f t="shared" si="19"/>
        <v>5000</v>
      </c>
      <c r="BS13" s="135">
        <f t="shared" si="20"/>
        <v>10</v>
      </c>
      <c r="BT13" s="134">
        <f t="shared" si="20"/>
        <v>5000</v>
      </c>
    </row>
    <row r="14" spans="1:72" ht="13.5" customHeight="1" thickTop="1" x14ac:dyDescent="0.15">
      <c r="A14" s="577" t="s">
        <v>1</v>
      </c>
      <c r="B14" s="72">
        <f>IF($C14&lt;&gt;"",MAX($B$3:$B13)+1,"")</f>
        <v>9</v>
      </c>
      <c r="C14" s="71" t="s">
        <v>127</v>
      </c>
      <c r="D14" s="69">
        <v>1</v>
      </c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8">
        <f t="shared" si="2"/>
        <v>1</v>
      </c>
      <c r="AJ14" s="580">
        <f>IF($AK$4&lt;&gt;"",0,SUM(AI14:AI28))</f>
        <v>8</v>
      </c>
      <c r="AN14" s="148">
        <f t="shared" si="3"/>
        <v>44301</v>
      </c>
      <c r="AP14" s="146"/>
      <c r="AQ14" s="146"/>
      <c r="AR14" s="146"/>
      <c r="AS14" s="147">
        <f t="shared" si="4"/>
        <v>0</v>
      </c>
      <c r="AU14" s="146"/>
      <c r="AV14" s="146"/>
      <c r="AW14" s="147">
        <f t="shared" si="5"/>
        <v>0</v>
      </c>
      <c r="AY14" s="146"/>
      <c r="BA14" s="141">
        <f t="shared" si="6"/>
        <v>0</v>
      </c>
      <c r="BB14" s="140">
        <f t="shared" si="7"/>
        <v>0</v>
      </c>
      <c r="BC14" s="145">
        <f t="shared" si="8"/>
        <v>0</v>
      </c>
      <c r="BD14" s="144">
        <f t="shared" si="9"/>
        <v>0</v>
      </c>
      <c r="BE14" s="143">
        <f t="shared" si="10"/>
        <v>0</v>
      </c>
      <c r="BF14" s="142">
        <f t="shared" si="11"/>
        <v>0</v>
      </c>
      <c r="BG14" s="134">
        <f t="shared" si="12"/>
        <v>0</v>
      </c>
      <c r="BH14" s="134">
        <f t="shared" si="12"/>
        <v>0</v>
      </c>
      <c r="BJ14" s="141">
        <f t="shared" si="13"/>
        <v>0</v>
      </c>
      <c r="BK14" s="140">
        <f t="shared" si="14"/>
        <v>0</v>
      </c>
      <c r="BL14" s="139">
        <f t="shared" si="15"/>
        <v>0</v>
      </c>
      <c r="BM14" s="138">
        <f t="shared" si="16"/>
        <v>0</v>
      </c>
      <c r="BN14" s="120">
        <f t="shared" si="17"/>
        <v>0</v>
      </c>
      <c r="BO14" s="134">
        <f t="shared" si="18"/>
        <v>0</v>
      </c>
      <c r="BP14" s="119"/>
      <c r="BQ14" s="137">
        <f t="shared" si="21"/>
        <v>10</v>
      </c>
      <c r="BR14" s="136">
        <f t="shared" si="19"/>
        <v>5000</v>
      </c>
      <c r="BS14" s="135">
        <f t="shared" si="20"/>
        <v>10</v>
      </c>
      <c r="BT14" s="134">
        <f t="shared" si="20"/>
        <v>5000</v>
      </c>
    </row>
    <row r="15" spans="1:72" ht="13.5" customHeight="1" x14ac:dyDescent="0.15">
      <c r="A15" s="578"/>
      <c r="B15" s="66">
        <f>IF($C15&lt;&gt;"",MAX($B$3:$B14)+1,"")</f>
        <v>10</v>
      </c>
      <c r="C15" s="65" t="s">
        <v>126</v>
      </c>
      <c r="D15" s="169"/>
      <c r="E15" s="169"/>
      <c r="F15" s="169"/>
      <c r="G15" s="169"/>
      <c r="H15" s="169"/>
      <c r="I15" s="169"/>
      <c r="J15" s="169"/>
      <c r="K15" s="169"/>
      <c r="L15" s="169"/>
      <c r="M15" s="169"/>
      <c r="N15" s="169"/>
      <c r="O15" s="169"/>
      <c r="P15" s="169"/>
      <c r="Q15" s="169"/>
      <c r="R15" s="169"/>
      <c r="S15" s="169"/>
      <c r="T15" s="169"/>
      <c r="U15" s="169"/>
      <c r="V15" s="169"/>
      <c r="W15" s="169"/>
      <c r="X15" s="169"/>
      <c r="Y15" s="169"/>
      <c r="Z15" s="169"/>
      <c r="AA15" s="169"/>
      <c r="AB15" s="169"/>
      <c r="AC15" s="169"/>
      <c r="AD15" s="169"/>
      <c r="AE15" s="169"/>
      <c r="AF15" s="169"/>
      <c r="AG15" s="169"/>
      <c r="AH15" s="169"/>
      <c r="AI15" s="170">
        <f t="shared" si="2"/>
        <v>0</v>
      </c>
      <c r="AJ15" s="581"/>
      <c r="AN15" s="148">
        <f t="shared" si="3"/>
        <v>44302</v>
      </c>
      <c r="AP15" s="146"/>
      <c r="AQ15" s="146"/>
      <c r="AR15" s="146"/>
      <c r="AS15" s="147">
        <f t="shared" si="4"/>
        <v>0</v>
      </c>
      <c r="AU15" s="146"/>
      <c r="AV15" s="146"/>
      <c r="AW15" s="147">
        <f t="shared" si="5"/>
        <v>0</v>
      </c>
      <c r="AY15" s="146"/>
      <c r="BA15" s="141">
        <f t="shared" si="6"/>
        <v>0</v>
      </c>
      <c r="BB15" s="140">
        <f t="shared" si="7"/>
        <v>0</v>
      </c>
      <c r="BC15" s="145">
        <f t="shared" si="8"/>
        <v>0</v>
      </c>
      <c r="BD15" s="144">
        <f t="shared" si="9"/>
        <v>0</v>
      </c>
      <c r="BE15" s="143">
        <f t="shared" si="10"/>
        <v>0</v>
      </c>
      <c r="BF15" s="142">
        <f t="shared" si="11"/>
        <v>0</v>
      </c>
      <c r="BG15" s="134">
        <f t="shared" si="12"/>
        <v>0</v>
      </c>
      <c r="BH15" s="134">
        <f t="shared" si="12"/>
        <v>0</v>
      </c>
      <c r="BJ15" s="141">
        <f t="shared" si="13"/>
        <v>0</v>
      </c>
      <c r="BK15" s="140">
        <f t="shared" si="14"/>
        <v>0</v>
      </c>
      <c r="BL15" s="139">
        <f t="shared" si="15"/>
        <v>0</v>
      </c>
      <c r="BM15" s="138">
        <f t="shared" si="16"/>
        <v>0</v>
      </c>
      <c r="BN15" s="120">
        <f t="shared" si="17"/>
        <v>0</v>
      </c>
      <c r="BO15" s="134">
        <f t="shared" si="18"/>
        <v>0</v>
      </c>
      <c r="BP15" s="119"/>
      <c r="BQ15" s="137">
        <f t="shared" si="21"/>
        <v>10</v>
      </c>
      <c r="BR15" s="136">
        <f t="shared" si="19"/>
        <v>5000</v>
      </c>
      <c r="BS15" s="135">
        <f t="shared" si="20"/>
        <v>10</v>
      </c>
      <c r="BT15" s="134">
        <f t="shared" si="20"/>
        <v>5000</v>
      </c>
    </row>
    <row r="16" spans="1:72" ht="13.5" customHeight="1" x14ac:dyDescent="0.15">
      <c r="A16" s="578"/>
      <c r="B16" s="66">
        <f>IF($C16&lt;&gt;"",MAX($B$3:$B15)+1,"")</f>
        <v>11</v>
      </c>
      <c r="C16" s="65" t="s">
        <v>125</v>
      </c>
      <c r="D16" s="169"/>
      <c r="E16" s="169"/>
      <c r="F16" s="169"/>
      <c r="G16" s="169"/>
      <c r="H16" s="169"/>
      <c r="I16" s="169"/>
      <c r="J16" s="169"/>
      <c r="K16" s="169"/>
      <c r="L16" s="169"/>
      <c r="M16" s="169"/>
      <c r="N16" s="169"/>
      <c r="O16" s="169"/>
      <c r="P16" s="169"/>
      <c r="Q16" s="169"/>
      <c r="R16" s="169"/>
      <c r="S16" s="169"/>
      <c r="T16" s="169"/>
      <c r="U16" s="169"/>
      <c r="V16" s="169"/>
      <c r="W16" s="169"/>
      <c r="X16" s="169"/>
      <c r="Y16" s="169"/>
      <c r="Z16" s="169"/>
      <c r="AA16" s="169"/>
      <c r="AB16" s="169"/>
      <c r="AC16" s="169"/>
      <c r="AD16" s="169"/>
      <c r="AE16" s="169"/>
      <c r="AF16" s="169"/>
      <c r="AG16" s="169"/>
      <c r="AH16" s="169"/>
      <c r="AI16" s="170">
        <f t="shared" si="2"/>
        <v>0</v>
      </c>
      <c r="AJ16" s="581"/>
      <c r="AN16" s="148">
        <f t="shared" si="3"/>
        <v>44305</v>
      </c>
      <c r="AP16" s="146"/>
      <c r="AQ16" s="146"/>
      <c r="AR16" s="146"/>
      <c r="AS16" s="147">
        <f t="shared" si="4"/>
        <v>0</v>
      </c>
      <c r="AU16" s="146"/>
      <c r="AV16" s="146"/>
      <c r="AW16" s="147">
        <f t="shared" si="5"/>
        <v>0</v>
      </c>
      <c r="AY16" s="146"/>
      <c r="BA16" s="141">
        <f t="shared" si="6"/>
        <v>0</v>
      </c>
      <c r="BB16" s="140">
        <f t="shared" si="7"/>
        <v>0</v>
      </c>
      <c r="BC16" s="145">
        <f t="shared" si="8"/>
        <v>0</v>
      </c>
      <c r="BD16" s="144">
        <f t="shared" si="9"/>
        <v>0</v>
      </c>
      <c r="BE16" s="143">
        <f t="shared" si="10"/>
        <v>0</v>
      </c>
      <c r="BF16" s="142">
        <f t="shared" si="11"/>
        <v>0</v>
      </c>
      <c r="BG16" s="134">
        <f t="shared" si="12"/>
        <v>0</v>
      </c>
      <c r="BH16" s="134">
        <f t="shared" si="12"/>
        <v>0</v>
      </c>
      <c r="BJ16" s="141">
        <f t="shared" si="13"/>
        <v>0</v>
      </c>
      <c r="BK16" s="140">
        <f t="shared" si="14"/>
        <v>0</v>
      </c>
      <c r="BL16" s="139">
        <f t="shared" si="15"/>
        <v>0</v>
      </c>
      <c r="BM16" s="138">
        <f t="shared" si="16"/>
        <v>0</v>
      </c>
      <c r="BN16" s="120">
        <f t="shared" si="17"/>
        <v>0</v>
      </c>
      <c r="BO16" s="134">
        <f t="shared" si="18"/>
        <v>0</v>
      </c>
      <c r="BP16" s="119"/>
      <c r="BQ16" s="137">
        <f t="shared" si="21"/>
        <v>10</v>
      </c>
      <c r="BR16" s="136">
        <f t="shared" si="19"/>
        <v>5000</v>
      </c>
      <c r="BS16" s="135">
        <f t="shared" si="20"/>
        <v>10</v>
      </c>
      <c r="BT16" s="134">
        <f t="shared" si="20"/>
        <v>5000</v>
      </c>
    </row>
    <row r="17" spans="1:72" ht="13.5" customHeight="1" x14ac:dyDescent="0.15">
      <c r="A17" s="578"/>
      <c r="B17" s="66">
        <f>IF($C17&lt;&gt;"",MAX($B$3:$B16)+1,"")</f>
        <v>12</v>
      </c>
      <c r="C17" s="65" t="s">
        <v>124</v>
      </c>
      <c r="D17" s="169">
        <v>1</v>
      </c>
      <c r="E17" s="169"/>
      <c r="F17" s="169"/>
      <c r="G17" s="169"/>
      <c r="H17" s="169"/>
      <c r="I17" s="169"/>
      <c r="J17" s="169"/>
      <c r="K17" s="169"/>
      <c r="L17" s="169"/>
      <c r="M17" s="169"/>
      <c r="N17" s="169"/>
      <c r="O17" s="169"/>
      <c r="P17" s="169"/>
      <c r="Q17" s="169"/>
      <c r="R17" s="169"/>
      <c r="S17" s="169"/>
      <c r="T17" s="169"/>
      <c r="U17" s="169"/>
      <c r="V17" s="169"/>
      <c r="W17" s="169"/>
      <c r="X17" s="169"/>
      <c r="Y17" s="169"/>
      <c r="Z17" s="169"/>
      <c r="AA17" s="169"/>
      <c r="AB17" s="169"/>
      <c r="AC17" s="169"/>
      <c r="AD17" s="169"/>
      <c r="AE17" s="169"/>
      <c r="AF17" s="169"/>
      <c r="AG17" s="169"/>
      <c r="AH17" s="169"/>
      <c r="AI17" s="170">
        <f t="shared" si="2"/>
        <v>1</v>
      </c>
      <c r="AJ17" s="581"/>
      <c r="AN17" s="148">
        <f t="shared" si="3"/>
        <v>44306</v>
      </c>
      <c r="AP17" s="146"/>
      <c r="AQ17" s="146"/>
      <c r="AR17" s="146"/>
      <c r="AS17" s="147">
        <f t="shared" si="4"/>
        <v>0</v>
      </c>
      <c r="AU17" s="146"/>
      <c r="AV17" s="146"/>
      <c r="AW17" s="147">
        <f t="shared" si="5"/>
        <v>0</v>
      </c>
      <c r="AY17" s="146"/>
      <c r="BA17" s="141">
        <f t="shared" si="6"/>
        <v>0</v>
      </c>
      <c r="BB17" s="140">
        <f t="shared" si="7"/>
        <v>0</v>
      </c>
      <c r="BC17" s="145">
        <f t="shared" si="8"/>
        <v>0</v>
      </c>
      <c r="BD17" s="144">
        <f t="shared" si="9"/>
        <v>0</v>
      </c>
      <c r="BE17" s="143">
        <f t="shared" si="10"/>
        <v>0</v>
      </c>
      <c r="BF17" s="142">
        <f t="shared" si="11"/>
        <v>0</v>
      </c>
      <c r="BG17" s="134">
        <f t="shared" si="12"/>
        <v>0</v>
      </c>
      <c r="BH17" s="134">
        <f t="shared" si="12"/>
        <v>0</v>
      </c>
      <c r="BJ17" s="141">
        <f t="shared" si="13"/>
        <v>0</v>
      </c>
      <c r="BK17" s="140">
        <f t="shared" si="14"/>
        <v>0</v>
      </c>
      <c r="BL17" s="139">
        <f t="shared" si="15"/>
        <v>0</v>
      </c>
      <c r="BM17" s="138">
        <f t="shared" si="16"/>
        <v>0</v>
      </c>
      <c r="BN17" s="120">
        <f t="shared" si="17"/>
        <v>0</v>
      </c>
      <c r="BO17" s="134">
        <f t="shared" si="18"/>
        <v>0</v>
      </c>
      <c r="BP17" s="119"/>
      <c r="BQ17" s="137">
        <f t="shared" si="21"/>
        <v>10</v>
      </c>
      <c r="BR17" s="136">
        <f t="shared" si="19"/>
        <v>5000</v>
      </c>
      <c r="BS17" s="135">
        <f t="shared" si="20"/>
        <v>10</v>
      </c>
      <c r="BT17" s="134">
        <f t="shared" si="20"/>
        <v>5000</v>
      </c>
    </row>
    <row r="18" spans="1:72" ht="13.5" customHeight="1" x14ac:dyDescent="0.15">
      <c r="A18" s="578"/>
      <c r="B18" s="66">
        <f>IF($C18&lt;&gt;"",MAX($B$3:$B17)+1,"")</f>
        <v>13</v>
      </c>
      <c r="C18" s="65" t="s">
        <v>123</v>
      </c>
      <c r="D18" s="169">
        <v>1</v>
      </c>
      <c r="E18" s="169"/>
      <c r="F18" s="169"/>
      <c r="G18" s="169"/>
      <c r="H18" s="169"/>
      <c r="I18" s="169"/>
      <c r="J18" s="169"/>
      <c r="K18" s="169"/>
      <c r="L18" s="169"/>
      <c r="M18" s="169"/>
      <c r="N18" s="169"/>
      <c r="O18" s="169"/>
      <c r="P18" s="169"/>
      <c r="Q18" s="169"/>
      <c r="R18" s="169"/>
      <c r="S18" s="169"/>
      <c r="T18" s="169"/>
      <c r="U18" s="169"/>
      <c r="V18" s="169"/>
      <c r="W18" s="169"/>
      <c r="X18" s="169"/>
      <c r="Y18" s="169"/>
      <c r="Z18" s="169"/>
      <c r="AA18" s="169"/>
      <c r="AB18" s="169"/>
      <c r="AC18" s="169"/>
      <c r="AD18" s="169"/>
      <c r="AE18" s="169"/>
      <c r="AF18" s="169"/>
      <c r="AG18" s="169"/>
      <c r="AH18" s="169"/>
      <c r="AI18" s="170">
        <f t="shared" si="2"/>
        <v>1</v>
      </c>
      <c r="AJ18" s="581"/>
      <c r="AN18" s="148">
        <f t="shared" si="3"/>
        <v>44307</v>
      </c>
      <c r="AP18" s="146"/>
      <c r="AQ18" s="146"/>
      <c r="AR18" s="146"/>
      <c r="AS18" s="147">
        <f t="shared" si="4"/>
        <v>0</v>
      </c>
      <c r="AU18" s="146"/>
      <c r="AV18" s="146"/>
      <c r="AW18" s="147">
        <f t="shared" si="5"/>
        <v>0</v>
      </c>
      <c r="AY18" s="146"/>
      <c r="BA18" s="141">
        <f t="shared" si="6"/>
        <v>0</v>
      </c>
      <c r="BB18" s="140">
        <f t="shared" si="7"/>
        <v>0</v>
      </c>
      <c r="BC18" s="145">
        <f t="shared" si="8"/>
        <v>0</v>
      </c>
      <c r="BD18" s="144">
        <f t="shared" si="9"/>
        <v>0</v>
      </c>
      <c r="BE18" s="143">
        <f t="shared" si="10"/>
        <v>0</v>
      </c>
      <c r="BF18" s="142">
        <f t="shared" si="11"/>
        <v>0</v>
      </c>
      <c r="BG18" s="134">
        <f t="shared" si="12"/>
        <v>0</v>
      </c>
      <c r="BH18" s="134">
        <f t="shared" si="12"/>
        <v>0</v>
      </c>
      <c r="BJ18" s="141">
        <f t="shared" si="13"/>
        <v>0</v>
      </c>
      <c r="BK18" s="140">
        <f t="shared" si="14"/>
        <v>0</v>
      </c>
      <c r="BL18" s="139">
        <f t="shared" si="15"/>
        <v>0</v>
      </c>
      <c r="BM18" s="138">
        <f t="shared" si="16"/>
        <v>0</v>
      </c>
      <c r="BN18" s="120">
        <f t="shared" si="17"/>
        <v>0</v>
      </c>
      <c r="BO18" s="134">
        <f t="shared" si="18"/>
        <v>0</v>
      </c>
      <c r="BP18" s="119"/>
      <c r="BQ18" s="137">
        <f t="shared" si="21"/>
        <v>10</v>
      </c>
      <c r="BR18" s="136">
        <f t="shared" si="19"/>
        <v>5000</v>
      </c>
      <c r="BS18" s="135">
        <f t="shared" si="20"/>
        <v>10</v>
      </c>
      <c r="BT18" s="134">
        <f t="shared" si="20"/>
        <v>5000</v>
      </c>
    </row>
    <row r="19" spans="1:72" ht="13.5" customHeight="1" x14ac:dyDescent="0.15">
      <c r="A19" s="578"/>
      <c r="B19" s="66">
        <f>IF($C19&lt;&gt;"",MAX($B$3:$B18)+1,"")</f>
        <v>14</v>
      </c>
      <c r="C19" s="65" t="s">
        <v>122</v>
      </c>
      <c r="D19" s="169">
        <v>1</v>
      </c>
      <c r="E19" s="169"/>
      <c r="F19" s="169"/>
      <c r="G19" s="169"/>
      <c r="H19" s="169"/>
      <c r="I19" s="169"/>
      <c r="J19" s="169"/>
      <c r="K19" s="169"/>
      <c r="L19" s="169"/>
      <c r="M19" s="169"/>
      <c r="N19" s="169"/>
      <c r="O19" s="169"/>
      <c r="P19" s="169"/>
      <c r="Q19" s="169"/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169"/>
      <c r="AC19" s="169"/>
      <c r="AD19" s="169"/>
      <c r="AE19" s="169"/>
      <c r="AF19" s="169"/>
      <c r="AG19" s="169"/>
      <c r="AH19" s="169"/>
      <c r="AI19" s="170">
        <f t="shared" si="2"/>
        <v>1</v>
      </c>
      <c r="AJ19" s="581"/>
      <c r="AN19" s="148">
        <f t="shared" si="3"/>
        <v>44308</v>
      </c>
      <c r="AP19" s="146"/>
      <c r="AQ19" s="146"/>
      <c r="AR19" s="146"/>
      <c r="AS19" s="147">
        <f t="shared" si="4"/>
        <v>0</v>
      </c>
      <c r="AU19" s="146"/>
      <c r="AV19" s="146"/>
      <c r="AW19" s="147">
        <f t="shared" si="5"/>
        <v>0</v>
      </c>
      <c r="AY19" s="146"/>
      <c r="BA19" s="141">
        <f t="shared" si="6"/>
        <v>0</v>
      </c>
      <c r="BB19" s="140">
        <f t="shared" si="7"/>
        <v>0</v>
      </c>
      <c r="BC19" s="145">
        <f t="shared" si="8"/>
        <v>0</v>
      </c>
      <c r="BD19" s="144">
        <f t="shared" si="9"/>
        <v>0</v>
      </c>
      <c r="BE19" s="143">
        <f t="shared" si="10"/>
        <v>0</v>
      </c>
      <c r="BF19" s="142">
        <f t="shared" si="11"/>
        <v>0</v>
      </c>
      <c r="BG19" s="134">
        <f t="shared" si="12"/>
        <v>0</v>
      </c>
      <c r="BH19" s="134">
        <f t="shared" si="12"/>
        <v>0</v>
      </c>
      <c r="BJ19" s="141">
        <f t="shared" si="13"/>
        <v>0</v>
      </c>
      <c r="BK19" s="140">
        <f t="shared" si="14"/>
        <v>0</v>
      </c>
      <c r="BL19" s="139">
        <f t="shared" si="15"/>
        <v>0</v>
      </c>
      <c r="BM19" s="138">
        <f t="shared" si="16"/>
        <v>0</v>
      </c>
      <c r="BN19" s="120">
        <f t="shared" si="17"/>
        <v>0</v>
      </c>
      <c r="BO19" s="134">
        <f t="shared" si="18"/>
        <v>0</v>
      </c>
      <c r="BP19" s="119"/>
      <c r="BQ19" s="137">
        <f t="shared" si="21"/>
        <v>10</v>
      </c>
      <c r="BR19" s="136">
        <f t="shared" si="19"/>
        <v>5000</v>
      </c>
      <c r="BS19" s="135">
        <f t="shared" si="20"/>
        <v>10</v>
      </c>
      <c r="BT19" s="134">
        <f t="shared" si="20"/>
        <v>5000</v>
      </c>
    </row>
    <row r="20" spans="1:72" ht="13.5" customHeight="1" x14ac:dyDescent="0.15">
      <c r="A20" s="578"/>
      <c r="B20" s="66">
        <f>IF($C20&lt;&gt;"",MAX($B$3:$B19)+1,"")</f>
        <v>15</v>
      </c>
      <c r="C20" s="65" t="s">
        <v>121</v>
      </c>
      <c r="D20" s="169">
        <v>1</v>
      </c>
      <c r="E20" s="169"/>
      <c r="F20" s="169"/>
      <c r="G20" s="169"/>
      <c r="H20" s="169"/>
      <c r="I20" s="169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169"/>
      <c r="V20" s="169"/>
      <c r="W20" s="169"/>
      <c r="X20" s="169"/>
      <c r="Y20" s="169"/>
      <c r="Z20" s="169"/>
      <c r="AA20" s="169"/>
      <c r="AB20" s="169"/>
      <c r="AC20" s="169"/>
      <c r="AD20" s="169"/>
      <c r="AE20" s="169"/>
      <c r="AF20" s="169"/>
      <c r="AG20" s="169"/>
      <c r="AH20" s="169"/>
      <c r="AI20" s="170">
        <f t="shared" si="2"/>
        <v>1</v>
      </c>
      <c r="AJ20" s="581"/>
      <c r="AN20" s="148">
        <f t="shared" si="3"/>
        <v>44309</v>
      </c>
      <c r="AP20" s="146"/>
      <c r="AQ20" s="146"/>
      <c r="AR20" s="146"/>
      <c r="AS20" s="147">
        <f t="shared" si="4"/>
        <v>0</v>
      </c>
      <c r="AU20" s="146"/>
      <c r="AV20" s="146"/>
      <c r="AW20" s="147">
        <f t="shared" si="5"/>
        <v>0</v>
      </c>
      <c r="AY20" s="146"/>
      <c r="BA20" s="141">
        <f t="shared" si="6"/>
        <v>0</v>
      </c>
      <c r="BB20" s="140">
        <f t="shared" si="7"/>
        <v>0</v>
      </c>
      <c r="BC20" s="145">
        <f t="shared" si="8"/>
        <v>0</v>
      </c>
      <c r="BD20" s="144">
        <f t="shared" si="9"/>
        <v>0</v>
      </c>
      <c r="BE20" s="143">
        <f t="shared" si="10"/>
        <v>0</v>
      </c>
      <c r="BF20" s="142">
        <f t="shared" si="11"/>
        <v>0</v>
      </c>
      <c r="BG20" s="134">
        <f t="shared" si="12"/>
        <v>0</v>
      </c>
      <c r="BH20" s="134">
        <f t="shared" si="12"/>
        <v>0</v>
      </c>
      <c r="BJ20" s="141">
        <f t="shared" si="13"/>
        <v>0</v>
      </c>
      <c r="BK20" s="140">
        <f t="shared" si="14"/>
        <v>0</v>
      </c>
      <c r="BL20" s="139">
        <f t="shared" si="15"/>
        <v>0</v>
      </c>
      <c r="BM20" s="138">
        <f t="shared" si="16"/>
        <v>0</v>
      </c>
      <c r="BN20" s="120">
        <f t="shared" si="17"/>
        <v>0</v>
      </c>
      <c r="BO20" s="134">
        <f t="shared" si="18"/>
        <v>0</v>
      </c>
      <c r="BP20" s="119"/>
      <c r="BQ20" s="137">
        <f t="shared" si="21"/>
        <v>10</v>
      </c>
      <c r="BR20" s="136">
        <f t="shared" si="19"/>
        <v>5000</v>
      </c>
      <c r="BS20" s="135">
        <f t="shared" si="20"/>
        <v>10</v>
      </c>
      <c r="BT20" s="134">
        <f t="shared" si="20"/>
        <v>5000</v>
      </c>
    </row>
    <row r="21" spans="1:72" ht="13.5" customHeight="1" x14ac:dyDescent="0.15">
      <c r="A21" s="578"/>
      <c r="B21" s="66">
        <f>IF($C21&lt;&gt;"",MAX($B$3:$B20)+1,"")</f>
        <v>16</v>
      </c>
      <c r="C21" s="65" t="s">
        <v>120</v>
      </c>
      <c r="D21" s="169"/>
      <c r="E21" s="169"/>
      <c r="F21" s="169"/>
      <c r="G21" s="169"/>
      <c r="H21" s="169"/>
      <c r="I21" s="169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69"/>
      <c r="V21" s="169"/>
      <c r="W21" s="169"/>
      <c r="X21" s="169"/>
      <c r="Y21" s="169"/>
      <c r="Z21" s="169"/>
      <c r="AA21" s="169"/>
      <c r="AB21" s="169"/>
      <c r="AC21" s="169"/>
      <c r="AD21" s="169"/>
      <c r="AE21" s="169"/>
      <c r="AF21" s="169"/>
      <c r="AG21" s="169"/>
      <c r="AH21" s="169"/>
      <c r="AI21" s="170">
        <f t="shared" si="2"/>
        <v>0</v>
      </c>
      <c r="AJ21" s="581"/>
      <c r="AN21" s="148">
        <f t="shared" si="3"/>
        <v>44312</v>
      </c>
      <c r="AP21" s="146"/>
      <c r="AQ21" s="146"/>
      <c r="AR21" s="146"/>
      <c r="AS21" s="147">
        <f t="shared" si="4"/>
        <v>0</v>
      </c>
      <c r="AU21" s="146"/>
      <c r="AV21" s="146"/>
      <c r="AW21" s="147">
        <f t="shared" si="5"/>
        <v>0</v>
      </c>
      <c r="AY21" s="146"/>
      <c r="BA21" s="141">
        <f t="shared" si="6"/>
        <v>0</v>
      </c>
      <c r="BB21" s="140">
        <f t="shared" si="7"/>
        <v>0</v>
      </c>
      <c r="BC21" s="145">
        <f t="shared" si="8"/>
        <v>0</v>
      </c>
      <c r="BD21" s="144">
        <f t="shared" si="9"/>
        <v>0</v>
      </c>
      <c r="BE21" s="143">
        <f t="shared" si="10"/>
        <v>0</v>
      </c>
      <c r="BF21" s="142">
        <f t="shared" si="11"/>
        <v>0</v>
      </c>
      <c r="BG21" s="134">
        <f t="shared" si="12"/>
        <v>0</v>
      </c>
      <c r="BH21" s="134">
        <f t="shared" si="12"/>
        <v>0</v>
      </c>
      <c r="BJ21" s="141">
        <f t="shared" si="13"/>
        <v>0</v>
      </c>
      <c r="BK21" s="140">
        <f t="shared" si="14"/>
        <v>0</v>
      </c>
      <c r="BL21" s="139">
        <f t="shared" si="15"/>
        <v>0</v>
      </c>
      <c r="BM21" s="138">
        <f t="shared" si="16"/>
        <v>0</v>
      </c>
      <c r="BN21" s="120">
        <f t="shared" si="17"/>
        <v>0</v>
      </c>
      <c r="BO21" s="134">
        <f t="shared" si="18"/>
        <v>0</v>
      </c>
      <c r="BP21" s="119"/>
      <c r="BQ21" s="137">
        <f t="shared" si="21"/>
        <v>10</v>
      </c>
      <c r="BR21" s="136">
        <f t="shared" si="19"/>
        <v>5000</v>
      </c>
      <c r="BS21" s="135">
        <f t="shared" si="20"/>
        <v>10</v>
      </c>
      <c r="BT21" s="134">
        <f t="shared" si="20"/>
        <v>5000</v>
      </c>
    </row>
    <row r="22" spans="1:72" ht="13.5" customHeight="1" x14ac:dyDescent="0.15">
      <c r="A22" s="578"/>
      <c r="B22" s="66">
        <f>IF($C22&lt;&gt;"",MAX($B$3:$B21)+1,"")</f>
        <v>17</v>
      </c>
      <c r="C22" s="65" t="s">
        <v>119</v>
      </c>
      <c r="D22" s="169">
        <v>1</v>
      </c>
      <c r="E22" s="169"/>
      <c r="F22" s="169"/>
      <c r="G22" s="169"/>
      <c r="H22" s="169"/>
      <c r="I22" s="169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169"/>
      <c r="V22" s="169"/>
      <c r="W22" s="169"/>
      <c r="X22" s="169"/>
      <c r="Y22" s="169"/>
      <c r="Z22" s="169"/>
      <c r="AA22" s="169"/>
      <c r="AB22" s="169"/>
      <c r="AC22" s="169"/>
      <c r="AD22" s="169"/>
      <c r="AE22" s="169"/>
      <c r="AF22" s="169"/>
      <c r="AG22" s="169"/>
      <c r="AH22" s="169"/>
      <c r="AI22" s="170">
        <f t="shared" si="2"/>
        <v>1</v>
      </c>
      <c r="AJ22" s="581"/>
      <c r="AN22" s="148">
        <f t="shared" si="3"/>
        <v>44313</v>
      </c>
      <c r="AP22" s="146"/>
      <c r="AQ22" s="146"/>
      <c r="AR22" s="146"/>
      <c r="AS22" s="147">
        <f t="shared" si="4"/>
        <v>0</v>
      </c>
      <c r="AU22" s="146"/>
      <c r="AV22" s="146"/>
      <c r="AW22" s="147">
        <f t="shared" si="5"/>
        <v>0</v>
      </c>
      <c r="AY22" s="146"/>
      <c r="BA22" s="141">
        <f t="shared" si="6"/>
        <v>0</v>
      </c>
      <c r="BB22" s="140">
        <f t="shared" si="7"/>
        <v>0</v>
      </c>
      <c r="BC22" s="145">
        <f t="shared" si="8"/>
        <v>0</v>
      </c>
      <c r="BD22" s="144">
        <f t="shared" si="9"/>
        <v>0</v>
      </c>
      <c r="BE22" s="143">
        <f t="shared" si="10"/>
        <v>0</v>
      </c>
      <c r="BF22" s="142">
        <f t="shared" si="11"/>
        <v>0</v>
      </c>
      <c r="BG22" s="134">
        <f t="shared" si="12"/>
        <v>0</v>
      </c>
      <c r="BH22" s="134">
        <f t="shared" si="12"/>
        <v>0</v>
      </c>
      <c r="BJ22" s="141">
        <f t="shared" si="13"/>
        <v>0</v>
      </c>
      <c r="BK22" s="140">
        <f t="shared" si="14"/>
        <v>0</v>
      </c>
      <c r="BL22" s="139">
        <f t="shared" si="15"/>
        <v>0</v>
      </c>
      <c r="BM22" s="138">
        <f t="shared" si="16"/>
        <v>0</v>
      </c>
      <c r="BN22" s="120">
        <f t="shared" si="17"/>
        <v>0</v>
      </c>
      <c r="BO22" s="134">
        <f t="shared" si="18"/>
        <v>0</v>
      </c>
      <c r="BP22" s="119"/>
      <c r="BQ22" s="137">
        <f t="shared" si="21"/>
        <v>10</v>
      </c>
      <c r="BR22" s="136">
        <f t="shared" si="19"/>
        <v>5000</v>
      </c>
      <c r="BS22" s="135">
        <f t="shared" si="20"/>
        <v>10</v>
      </c>
      <c r="BT22" s="134">
        <f t="shared" si="20"/>
        <v>5000</v>
      </c>
    </row>
    <row r="23" spans="1:72" ht="13.5" customHeight="1" x14ac:dyDescent="0.15">
      <c r="A23" s="578"/>
      <c r="B23" s="66">
        <f>IF($C23&lt;&gt;"",MAX($B$3:$B22)+1,"")</f>
        <v>18</v>
      </c>
      <c r="C23" s="65" t="s">
        <v>118</v>
      </c>
      <c r="D23" s="169"/>
      <c r="E23" s="169"/>
      <c r="F23" s="169"/>
      <c r="G23" s="169"/>
      <c r="H23" s="169"/>
      <c r="I23" s="169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169"/>
      <c r="V23" s="169"/>
      <c r="W23" s="169"/>
      <c r="X23" s="169"/>
      <c r="Y23" s="169"/>
      <c r="Z23" s="169"/>
      <c r="AA23" s="169"/>
      <c r="AB23" s="169"/>
      <c r="AC23" s="169"/>
      <c r="AD23" s="169"/>
      <c r="AE23" s="169"/>
      <c r="AF23" s="169"/>
      <c r="AG23" s="169"/>
      <c r="AH23" s="169"/>
      <c r="AI23" s="170">
        <f t="shared" si="2"/>
        <v>0</v>
      </c>
      <c r="AJ23" s="581"/>
      <c r="AN23" s="148">
        <f t="shared" si="3"/>
        <v>44314</v>
      </c>
      <c r="AP23" s="146"/>
      <c r="AQ23" s="146"/>
      <c r="AR23" s="146"/>
      <c r="AS23" s="147">
        <f t="shared" si="4"/>
        <v>0</v>
      </c>
      <c r="AU23" s="146"/>
      <c r="AV23" s="146"/>
      <c r="AW23" s="147">
        <f t="shared" si="5"/>
        <v>0</v>
      </c>
      <c r="AY23" s="146"/>
      <c r="BA23" s="141">
        <f t="shared" si="6"/>
        <v>0</v>
      </c>
      <c r="BB23" s="140">
        <f t="shared" si="7"/>
        <v>0</v>
      </c>
      <c r="BC23" s="145">
        <f t="shared" si="8"/>
        <v>0</v>
      </c>
      <c r="BD23" s="144">
        <f t="shared" si="9"/>
        <v>0</v>
      </c>
      <c r="BE23" s="143">
        <f t="shared" si="10"/>
        <v>0</v>
      </c>
      <c r="BF23" s="142">
        <f t="shared" si="11"/>
        <v>0</v>
      </c>
      <c r="BG23" s="134">
        <f t="shared" si="12"/>
        <v>0</v>
      </c>
      <c r="BH23" s="134">
        <f t="shared" si="12"/>
        <v>0</v>
      </c>
      <c r="BJ23" s="141">
        <f t="shared" si="13"/>
        <v>0</v>
      </c>
      <c r="BK23" s="140">
        <f t="shared" si="14"/>
        <v>0</v>
      </c>
      <c r="BL23" s="139">
        <f t="shared" si="15"/>
        <v>0</v>
      </c>
      <c r="BM23" s="138">
        <f t="shared" si="16"/>
        <v>0</v>
      </c>
      <c r="BN23" s="120">
        <f t="shared" si="17"/>
        <v>0</v>
      </c>
      <c r="BO23" s="134">
        <f t="shared" si="18"/>
        <v>0</v>
      </c>
      <c r="BP23" s="119"/>
      <c r="BQ23" s="137">
        <f t="shared" si="21"/>
        <v>10</v>
      </c>
      <c r="BR23" s="136">
        <f t="shared" si="19"/>
        <v>5000</v>
      </c>
      <c r="BS23" s="135">
        <f t="shared" si="20"/>
        <v>10</v>
      </c>
      <c r="BT23" s="134">
        <f t="shared" si="20"/>
        <v>5000</v>
      </c>
    </row>
    <row r="24" spans="1:72" ht="13.5" customHeight="1" x14ac:dyDescent="0.15">
      <c r="A24" s="578"/>
      <c r="B24" s="66">
        <f>IF($C24&lt;&gt;"",MAX($B$3:$B23)+1,"")</f>
        <v>19</v>
      </c>
      <c r="C24" s="65" t="s">
        <v>117</v>
      </c>
      <c r="D24" s="169"/>
      <c r="E24" s="169"/>
      <c r="F24" s="169"/>
      <c r="G24" s="169"/>
      <c r="H24" s="169"/>
      <c r="I24" s="169"/>
      <c r="J24" s="169"/>
      <c r="K24" s="169"/>
      <c r="L24" s="169"/>
      <c r="M24" s="169"/>
      <c r="N24" s="169"/>
      <c r="O24" s="169"/>
      <c r="P24" s="169"/>
      <c r="Q24" s="169"/>
      <c r="R24" s="169"/>
      <c r="S24" s="169"/>
      <c r="T24" s="169"/>
      <c r="U24" s="169"/>
      <c r="V24" s="169"/>
      <c r="W24" s="169"/>
      <c r="X24" s="169"/>
      <c r="Y24" s="169"/>
      <c r="Z24" s="169"/>
      <c r="AA24" s="169"/>
      <c r="AB24" s="169"/>
      <c r="AC24" s="169"/>
      <c r="AD24" s="169"/>
      <c r="AE24" s="169"/>
      <c r="AF24" s="169"/>
      <c r="AG24" s="169"/>
      <c r="AH24" s="169"/>
      <c r="AI24" s="170">
        <f t="shared" si="2"/>
        <v>0</v>
      </c>
      <c r="AJ24" s="581"/>
      <c r="AN24" s="148">
        <f t="shared" si="3"/>
        <v>44315</v>
      </c>
      <c r="AP24" s="146"/>
      <c r="AQ24" s="146"/>
      <c r="AR24" s="146"/>
      <c r="AS24" s="147">
        <f t="shared" si="4"/>
        <v>0</v>
      </c>
      <c r="AU24" s="146"/>
      <c r="AV24" s="146"/>
      <c r="AW24" s="147">
        <f t="shared" si="5"/>
        <v>0</v>
      </c>
      <c r="AY24" s="146"/>
      <c r="BA24" s="141">
        <f t="shared" si="6"/>
        <v>0</v>
      </c>
      <c r="BB24" s="140">
        <f t="shared" si="7"/>
        <v>0</v>
      </c>
      <c r="BC24" s="145">
        <f t="shared" si="8"/>
        <v>0</v>
      </c>
      <c r="BD24" s="144">
        <f t="shared" si="9"/>
        <v>0</v>
      </c>
      <c r="BE24" s="143">
        <f t="shared" si="10"/>
        <v>0</v>
      </c>
      <c r="BF24" s="142">
        <f t="shared" si="11"/>
        <v>0</v>
      </c>
      <c r="BG24" s="134">
        <f t="shared" si="12"/>
        <v>0</v>
      </c>
      <c r="BH24" s="134">
        <f t="shared" si="12"/>
        <v>0</v>
      </c>
      <c r="BJ24" s="141">
        <f t="shared" si="13"/>
        <v>0</v>
      </c>
      <c r="BK24" s="140">
        <f t="shared" si="14"/>
        <v>0</v>
      </c>
      <c r="BL24" s="139">
        <f t="shared" si="15"/>
        <v>0</v>
      </c>
      <c r="BM24" s="138">
        <f t="shared" si="16"/>
        <v>0</v>
      </c>
      <c r="BN24" s="120">
        <f t="shared" si="17"/>
        <v>0</v>
      </c>
      <c r="BO24" s="134">
        <f t="shared" si="18"/>
        <v>0</v>
      </c>
      <c r="BP24" s="119"/>
      <c r="BQ24" s="137">
        <f t="shared" si="21"/>
        <v>10</v>
      </c>
      <c r="BR24" s="136">
        <f t="shared" si="19"/>
        <v>5000</v>
      </c>
      <c r="BS24" s="135">
        <f t="shared" si="20"/>
        <v>10</v>
      </c>
      <c r="BT24" s="134">
        <f t="shared" si="20"/>
        <v>5000</v>
      </c>
    </row>
    <row r="25" spans="1:72" ht="13.5" customHeight="1" x14ac:dyDescent="0.15">
      <c r="A25" s="578"/>
      <c r="B25" s="66">
        <f>IF($C25&lt;&gt;"",MAX($B$3:$B24)+1,"")</f>
        <v>20</v>
      </c>
      <c r="C25" s="65" t="s">
        <v>116</v>
      </c>
      <c r="D25" s="169">
        <v>1</v>
      </c>
      <c r="E25" s="169"/>
      <c r="F25" s="169"/>
      <c r="G25" s="169"/>
      <c r="H25" s="169"/>
      <c r="I25" s="169"/>
      <c r="J25" s="169"/>
      <c r="K25" s="169"/>
      <c r="L25" s="169"/>
      <c r="M25" s="169"/>
      <c r="N25" s="169"/>
      <c r="O25" s="169"/>
      <c r="P25" s="169"/>
      <c r="Q25" s="169"/>
      <c r="R25" s="169"/>
      <c r="S25" s="169"/>
      <c r="T25" s="169"/>
      <c r="U25" s="169"/>
      <c r="V25" s="169"/>
      <c r="W25" s="169"/>
      <c r="X25" s="169"/>
      <c r="Y25" s="169"/>
      <c r="Z25" s="169"/>
      <c r="AA25" s="169"/>
      <c r="AB25" s="169"/>
      <c r="AC25" s="169"/>
      <c r="AD25" s="169"/>
      <c r="AE25" s="169"/>
      <c r="AF25" s="169"/>
      <c r="AG25" s="169"/>
      <c r="AH25" s="169"/>
      <c r="AI25" s="170">
        <f t="shared" si="2"/>
        <v>1</v>
      </c>
      <c r="AJ25" s="581"/>
      <c r="AN25" s="148">
        <f t="shared" si="3"/>
        <v>44316</v>
      </c>
      <c r="AP25" s="146"/>
      <c r="AQ25" s="146"/>
      <c r="AR25" s="146"/>
      <c r="AS25" s="147">
        <f t="shared" si="4"/>
        <v>0</v>
      </c>
      <c r="AU25" s="146"/>
      <c r="AV25" s="146"/>
      <c r="AW25" s="147">
        <f t="shared" si="5"/>
        <v>0</v>
      </c>
      <c r="AY25" s="146"/>
      <c r="BA25" s="141">
        <f t="shared" si="6"/>
        <v>0</v>
      </c>
      <c r="BB25" s="140">
        <f t="shared" si="7"/>
        <v>0</v>
      </c>
      <c r="BC25" s="145">
        <f t="shared" si="8"/>
        <v>0</v>
      </c>
      <c r="BD25" s="144">
        <f t="shared" si="9"/>
        <v>0</v>
      </c>
      <c r="BE25" s="143">
        <f t="shared" si="10"/>
        <v>0</v>
      </c>
      <c r="BF25" s="142">
        <f t="shared" si="11"/>
        <v>0</v>
      </c>
      <c r="BG25" s="134">
        <f t="shared" si="12"/>
        <v>0</v>
      </c>
      <c r="BH25" s="134">
        <f t="shared" si="12"/>
        <v>0</v>
      </c>
      <c r="BJ25" s="141">
        <f t="shared" si="13"/>
        <v>0</v>
      </c>
      <c r="BK25" s="140">
        <f t="shared" si="14"/>
        <v>0</v>
      </c>
      <c r="BL25" s="139">
        <f t="shared" si="15"/>
        <v>0</v>
      </c>
      <c r="BM25" s="138">
        <f t="shared" si="16"/>
        <v>0</v>
      </c>
      <c r="BN25" s="120">
        <f t="shared" si="17"/>
        <v>0</v>
      </c>
      <c r="BO25" s="134">
        <f t="shared" si="18"/>
        <v>0</v>
      </c>
      <c r="BP25" s="119"/>
      <c r="BQ25" s="137">
        <f t="shared" si="21"/>
        <v>10</v>
      </c>
      <c r="BR25" s="136">
        <f t="shared" si="19"/>
        <v>5000</v>
      </c>
      <c r="BS25" s="135">
        <f t="shared" si="20"/>
        <v>10</v>
      </c>
      <c r="BT25" s="134">
        <f t="shared" si="20"/>
        <v>5000</v>
      </c>
    </row>
    <row r="26" spans="1:72" ht="13.5" customHeight="1" x14ac:dyDescent="0.15">
      <c r="A26" s="578"/>
      <c r="B26" s="66">
        <f>IF($C26&lt;&gt;"",MAX($B$3:$B25)+1,"")</f>
        <v>21</v>
      </c>
      <c r="C26" s="65" t="s">
        <v>115</v>
      </c>
      <c r="D26" s="169">
        <v>1</v>
      </c>
      <c r="E26" s="169"/>
      <c r="F26" s="169"/>
      <c r="G26" s="169"/>
      <c r="H26" s="169"/>
      <c r="I26" s="169"/>
      <c r="J26" s="169"/>
      <c r="K26" s="169"/>
      <c r="L26" s="169"/>
      <c r="M26" s="169"/>
      <c r="N26" s="169"/>
      <c r="O26" s="169"/>
      <c r="P26" s="169"/>
      <c r="Q26" s="169"/>
      <c r="R26" s="169"/>
      <c r="S26" s="169"/>
      <c r="T26" s="169"/>
      <c r="U26" s="169"/>
      <c r="V26" s="169"/>
      <c r="W26" s="169"/>
      <c r="X26" s="169"/>
      <c r="Y26" s="169"/>
      <c r="Z26" s="169"/>
      <c r="AA26" s="169"/>
      <c r="AB26" s="169"/>
      <c r="AC26" s="169"/>
      <c r="AD26" s="169"/>
      <c r="AE26" s="169"/>
      <c r="AF26" s="169"/>
      <c r="AG26" s="169"/>
      <c r="AH26" s="169"/>
      <c r="AI26" s="170">
        <f t="shared" si="2"/>
        <v>1</v>
      </c>
      <c r="AJ26" s="581"/>
      <c r="AN26" s="148" t="str">
        <f t="shared" si="3"/>
        <v/>
      </c>
      <c r="AP26" s="146"/>
      <c r="AQ26" s="146"/>
      <c r="AR26" s="146"/>
      <c r="AS26" s="147">
        <f t="shared" si="4"/>
        <v>0</v>
      </c>
      <c r="AU26" s="146"/>
      <c r="AV26" s="146"/>
      <c r="AW26" s="147">
        <f t="shared" si="5"/>
        <v>0</v>
      </c>
      <c r="AY26" s="146"/>
      <c r="BA26" s="141">
        <f t="shared" si="6"/>
        <v>0</v>
      </c>
      <c r="BB26" s="140">
        <f t="shared" si="7"/>
        <v>0</v>
      </c>
      <c r="BC26" s="145">
        <f t="shared" si="8"/>
        <v>0</v>
      </c>
      <c r="BD26" s="144">
        <f t="shared" si="9"/>
        <v>0</v>
      </c>
      <c r="BE26" s="143">
        <f t="shared" si="10"/>
        <v>0</v>
      </c>
      <c r="BF26" s="142">
        <f t="shared" si="11"/>
        <v>0</v>
      </c>
      <c r="BG26" s="134">
        <f t="shared" si="12"/>
        <v>0</v>
      </c>
      <c r="BH26" s="134">
        <f t="shared" si="12"/>
        <v>0</v>
      </c>
      <c r="BJ26" s="141">
        <f t="shared" si="13"/>
        <v>0</v>
      </c>
      <c r="BK26" s="140">
        <f t="shared" si="14"/>
        <v>0</v>
      </c>
      <c r="BL26" s="139">
        <f t="shared" si="15"/>
        <v>0</v>
      </c>
      <c r="BM26" s="138">
        <f t="shared" si="16"/>
        <v>0</v>
      </c>
      <c r="BN26" s="120">
        <f t="shared" si="17"/>
        <v>0</v>
      </c>
      <c r="BO26" s="134">
        <f t="shared" si="18"/>
        <v>0</v>
      </c>
      <c r="BP26" s="119"/>
      <c r="BQ26" s="137">
        <f t="shared" si="21"/>
        <v>0</v>
      </c>
      <c r="BR26" s="136">
        <f t="shared" si="19"/>
        <v>0</v>
      </c>
      <c r="BS26" s="135">
        <f t="shared" si="20"/>
        <v>0</v>
      </c>
      <c r="BT26" s="134">
        <f t="shared" si="20"/>
        <v>0</v>
      </c>
    </row>
    <row r="27" spans="1:72" ht="13.5" customHeight="1" x14ac:dyDescent="0.15">
      <c r="A27" s="578"/>
      <c r="B27" s="66">
        <f>IF($C27&lt;&gt;"",MAX($B$3:$B26)+1,"")</f>
        <v>22</v>
      </c>
      <c r="C27" s="65" t="s">
        <v>114</v>
      </c>
      <c r="D27" s="169"/>
      <c r="E27" s="169"/>
      <c r="F27" s="169"/>
      <c r="G27" s="169"/>
      <c r="H27" s="169"/>
      <c r="I27" s="169"/>
      <c r="J27" s="169"/>
      <c r="K27" s="169"/>
      <c r="L27" s="169"/>
      <c r="M27" s="169"/>
      <c r="N27" s="169"/>
      <c r="O27" s="169"/>
      <c r="P27" s="169"/>
      <c r="Q27" s="169"/>
      <c r="R27" s="169"/>
      <c r="S27" s="169"/>
      <c r="T27" s="169"/>
      <c r="U27" s="169"/>
      <c r="V27" s="169"/>
      <c r="W27" s="169"/>
      <c r="X27" s="169"/>
      <c r="Y27" s="169"/>
      <c r="Z27" s="169"/>
      <c r="AA27" s="169"/>
      <c r="AB27" s="169"/>
      <c r="AC27" s="169"/>
      <c r="AD27" s="169"/>
      <c r="AE27" s="169"/>
      <c r="AF27" s="169"/>
      <c r="AG27" s="169"/>
      <c r="AH27" s="169"/>
      <c r="AI27" s="170">
        <f t="shared" si="2"/>
        <v>0</v>
      </c>
      <c r="AJ27" s="581"/>
      <c r="AN27" s="148" t="str">
        <f t="shared" si="3"/>
        <v/>
      </c>
      <c r="AP27" s="146"/>
      <c r="AQ27" s="146"/>
      <c r="AR27" s="146"/>
      <c r="AS27" s="147">
        <f t="shared" si="4"/>
        <v>0</v>
      </c>
      <c r="AU27" s="146"/>
      <c r="AV27" s="146"/>
      <c r="AW27" s="147">
        <f t="shared" si="5"/>
        <v>0</v>
      </c>
      <c r="AY27" s="146"/>
      <c r="BA27" s="141">
        <f t="shared" si="6"/>
        <v>0</v>
      </c>
      <c r="BB27" s="140">
        <f t="shared" si="7"/>
        <v>0</v>
      </c>
      <c r="BC27" s="145">
        <f t="shared" si="8"/>
        <v>0</v>
      </c>
      <c r="BD27" s="144">
        <f t="shared" si="9"/>
        <v>0</v>
      </c>
      <c r="BE27" s="143">
        <f t="shared" si="10"/>
        <v>0</v>
      </c>
      <c r="BF27" s="142">
        <f t="shared" si="11"/>
        <v>0</v>
      </c>
      <c r="BG27" s="134">
        <f t="shared" si="12"/>
        <v>0</v>
      </c>
      <c r="BH27" s="134">
        <f t="shared" si="12"/>
        <v>0</v>
      </c>
      <c r="BJ27" s="141">
        <f t="shared" si="13"/>
        <v>0</v>
      </c>
      <c r="BK27" s="140">
        <f t="shared" si="14"/>
        <v>0</v>
      </c>
      <c r="BL27" s="139">
        <f t="shared" si="15"/>
        <v>0</v>
      </c>
      <c r="BM27" s="138">
        <f t="shared" si="16"/>
        <v>0</v>
      </c>
      <c r="BN27" s="120">
        <f t="shared" si="17"/>
        <v>0</v>
      </c>
      <c r="BO27" s="134">
        <f t="shared" si="18"/>
        <v>0</v>
      </c>
      <c r="BP27" s="119"/>
      <c r="BQ27" s="137">
        <f t="shared" si="21"/>
        <v>0</v>
      </c>
      <c r="BR27" s="136">
        <f t="shared" si="19"/>
        <v>0</v>
      </c>
      <c r="BS27" s="135">
        <f t="shared" si="20"/>
        <v>0</v>
      </c>
      <c r="BT27" s="134">
        <f t="shared" si="20"/>
        <v>0</v>
      </c>
    </row>
    <row r="28" spans="1:72" ht="13.5" customHeight="1" thickBot="1" x14ac:dyDescent="0.2">
      <c r="A28" s="579"/>
      <c r="B28" s="78" t="str">
        <f>IF($C28&lt;&gt;"",MAX($B$3:$B27)+1,"")</f>
        <v/>
      </c>
      <c r="C28" s="77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4">
        <f t="shared" si="2"/>
        <v>0</v>
      </c>
      <c r="AJ28" s="582"/>
      <c r="AN28" s="148" t="str">
        <f t="shared" si="3"/>
        <v/>
      </c>
      <c r="AP28" s="146"/>
      <c r="AQ28" s="146"/>
      <c r="AR28" s="146"/>
      <c r="AS28" s="147">
        <f t="shared" si="4"/>
        <v>0</v>
      </c>
      <c r="AU28" s="146"/>
      <c r="AV28" s="146"/>
      <c r="AW28" s="147">
        <f t="shared" si="5"/>
        <v>0</v>
      </c>
      <c r="AY28" s="146"/>
      <c r="BA28" s="141">
        <f t="shared" si="6"/>
        <v>0</v>
      </c>
      <c r="BB28" s="140">
        <f t="shared" si="7"/>
        <v>0</v>
      </c>
      <c r="BC28" s="145">
        <f t="shared" si="8"/>
        <v>0</v>
      </c>
      <c r="BD28" s="144">
        <f t="shared" si="9"/>
        <v>0</v>
      </c>
      <c r="BE28" s="143">
        <f t="shared" si="10"/>
        <v>0</v>
      </c>
      <c r="BF28" s="142">
        <f t="shared" si="11"/>
        <v>0</v>
      </c>
      <c r="BG28" s="134">
        <f t="shared" si="12"/>
        <v>0</v>
      </c>
      <c r="BH28" s="134">
        <f t="shared" si="12"/>
        <v>0</v>
      </c>
      <c r="BJ28" s="141">
        <f t="shared" si="13"/>
        <v>0</v>
      </c>
      <c r="BK28" s="140">
        <f t="shared" si="14"/>
        <v>0</v>
      </c>
      <c r="BL28" s="139">
        <f t="shared" si="15"/>
        <v>0</v>
      </c>
      <c r="BM28" s="138">
        <f t="shared" si="16"/>
        <v>0</v>
      </c>
      <c r="BN28" s="120">
        <f t="shared" si="17"/>
        <v>0</v>
      </c>
      <c r="BO28" s="134">
        <f t="shared" si="18"/>
        <v>0</v>
      </c>
      <c r="BP28" s="119"/>
      <c r="BQ28" s="137">
        <f t="shared" si="21"/>
        <v>0</v>
      </c>
      <c r="BR28" s="136">
        <f t="shared" si="19"/>
        <v>0</v>
      </c>
      <c r="BS28" s="135">
        <f t="shared" si="20"/>
        <v>0</v>
      </c>
      <c r="BT28" s="134">
        <f t="shared" si="20"/>
        <v>0</v>
      </c>
    </row>
    <row r="29" spans="1:72" ht="13.5" customHeight="1" thickTop="1" x14ac:dyDescent="0.15">
      <c r="A29" s="577" t="s">
        <v>2</v>
      </c>
      <c r="B29" s="72">
        <f>IF($C29&lt;&gt;"",MAX($B$3:$B28)+1,"")</f>
        <v>23</v>
      </c>
      <c r="C29" s="71" t="s">
        <v>113</v>
      </c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8">
        <f t="shared" si="2"/>
        <v>0</v>
      </c>
      <c r="AJ29" s="580">
        <f>IF($AK$4&lt;&gt;"",0,SUM(AI29:AI42))</f>
        <v>10</v>
      </c>
      <c r="AN29" s="148" t="str">
        <f t="shared" si="3"/>
        <v/>
      </c>
      <c r="AP29" s="146"/>
      <c r="AQ29" s="146"/>
      <c r="AR29" s="146"/>
      <c r="AS29" s="147">
        <f t="shared" si="4"/>
        <v>0</v>
      </c>
      <c r="AU29" s="146"/>
      <c r="AV29" s="146"/>
      <c r="AW29" s="147">
        <f t="shared" si="5"/>
        <v>0</v>
      </c>
      <c r="AY29" s="146"/>
      <c r="BA29" s="141">
        <f t="shared" si="6"/>
        <v>0</v>
      </c>
      <c r="BB29" s="140">
        <f t="shared" si="7"/>
        <v>0</v>
      </c>
      <c r="BC29" s="145">
        <f t="shared" si="8"/>
        <v>0</v>
      </c>
      <c r="BD29" s="144">
        <f t="shared" si="9"/>
        <v>0</v>
      </c>
      <c r="BE29" s="143">
        <f t="shared" si="10"/>
        <v>0</v>
      </c>
      <c r="BF29" s="142">
        <f t="shared" si="11"/>
        <v>0</v>
      </c>
      <c r="BG29" s="134">
        <f t="shared" si="12"/>
        <v>0</v>
      </c>
      <c r="BH29" s="134">
        <f t="shared" si="12"/>
        <v>0</v>
      </c>
      <c r="BJ29" s="141">
        <f t="shared" si="13"/>
        <v>0</v>
      </c>
      <c r="BK29" s="140">
        <f t="shared" si="14"/>
        <v>0</v>
      </c>
      <c r="BL29" s="139">
        <f t="shared" si="15"/>
        <v>0</v>
      </c>
      <c r="BM29" s="138">
        <f t="shared" si="16"/>
        <v>0</v>
      </c>
      <c r="BN29" s="120">
        <f t="shared" si="17"/>
        <v>0</v>
      </c>
      <c r="BO29" s="134">
        <f t="shared" si="18"/>
        <v>0</v>
      </c>
      <c r="BP29" s="119"/>
      <c r="BQ29" s="137">
        <f t="shared" si="21"/>
        <v>0</v>
      </c>
      <c r="BR29" s="136">
        <f t="shared" si="19"/>
        <v>0</v>
      </c>
      <c r="BS29" s="135">
        <f t="shared" si="20"/>
        <v>0</v>
      </c>
      <c r="BT29" s="134">
        <f t="shared" si="20"/>
        <v>0</v>
      </c>
    </row>
    <row r="30" spans="1:72" ht="13.5" customHeight="1" x14ac:dyDescent="0.15">
      <c r="A30" s="578"/>
      <c r="B30" s="66">
        <f>IF($C30&lt;&gt;"",MAX($B$3:$B29)+1,"")</f>
        <v>24</v>
      </c>
      <c r="C30" s="65" t="s">
        <v>112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69"/>
      <c r="AA30" s="169"/>
      <c r="AB30" s="169"/>
      <c r="AC30" s="169"/>
      <c r="AD30" s="169"/>
      <c r="AE30" s="169"/>
      <c r="AF30" s="169"/>
      <c r="AG30" s="169"/>
      <c r="AH30" s="169"/>
      <c r="AI30" s="170">
        <f t="shared" si="2"/>
        <v>0</v>
      </c>
      <c r="AJ30" s="581"/>
      <c r="AN30" s="148" t="str">
        <f t="shared" si="3"/>
        <v/>
      </c>
      <c r="AP30" s="146"/>
      <c r="AQ30" s="146"/>
      <c r="AR30" s="146"/>
      <c r="AS30" s="147">
        <f t="shared" si="4"/>
        <v>0</v>
      </c>
      <c r="AU30" s="146"/>
      <c r="AV30" s="146"/>
      <c r="AW30" s="147">
        <f t="shared" si="5"/>
        <v>0</v>
      </c>
      <c r="AY30" s="146"/>
      <c r="BA30" s="141">
        <f t="shared" si="6"/>
        <v>0</v>
      </c>
      <c r="BB30" s="140">
        <f t="shared" si="7"/>
        <v>0</v>
      </c>
      <c r="BC30" s="145">
        <f t="shared" si="8"/>
        <v>0</v>
      </c>
      <c r="BD30" s="144">
        <f t="shared" si="9"/>
        <v>0</v>
      </c>
      <c r="BE30" s="143">
        <f t="shared" si="10"/>
        <v>0</v>
      </c>
      <c r="BF30" s="142">
        <f t="shared" si="11"/>
        <v>0</v>
      </c>
      <c r="BG30" s="134">
        <f t="shared" si="12"/>
        <v>0</v>
      </c>
      <c r="BH30" s="134">
        <f t="shared" si="12"/>
        <v>0</v>
      </c>
      <c r="BJ30" s="141">
        <f t="shared" si="13"/>
        <v>0</v>
      </c>
      <c r="BK30" s="140">
        <f t="shared" si="14"/>
        <v>0</v>
      </c>
      <c r="BL30" s="139">
        <f t="shared" si="15"/>
        <v>0</v>
      </c>
      <c r="BM30" s="138">
        <f t="shared" si="16"/>
        <v>0</v>
      </c>
      <c r="BN30" s="120">
        <f t="shared" si="17"/>
        <v>0</v>
      </c>
      <c r="BO30" s="134">
        <f t="shared" si="18"/>
        <v>0</v>
      </c>
      <c r="BP30" s="119"/>
      <c r="BQ30" s="137">
        <f t="shared" si="21"/>
        <v>0</v>
      </c>
      <c r="BR30" s="136">
        <f t="shared" si="19"/>
        <v>0</v>
      </c>
      <c r="BS30" s="135">
        <f t="shared" si="20"/>
        <v>0</v>
      </c>
      <c r="BT30" s="134">
        <f t="shared" si="20"/>
        <v>0</v>
      </c>
    </row>
    <row r="31" spans="1:72" ht="13.5" customHeight="1" x14ac:dyDescent="0.15">
      <c r="A31" s="578"/>
      <c r="B31" s="66">
        <f>IF($C31&lt;&gt;"",MAX($B$3:$B30)+1,"")</f>
        <v>25</v>
      </c>
      <c r="C31" s="65" t="s">
        <v>111</v>
      </c>
      <c r="D31" s="169">
        <v>1</v>
      </c>
      <c r="E31" s="169"/>
      <c r="F31" s="169"/>
      <c r="G31" s="169"/>
      <c r="H31" s="169"/>
      <c r="I31" s="169"/>
      <c r="J31" s="169"/>
      <c r="K31" s="169"/>
      <c r="L31" s="169"/>
      <c r="M31" s="169"/>
      <c r="N31" s="169"/>
      <c r="O31" s="169"/>
      <c r="P31" s="169"/>
      <c r="Q31" s="169"/>
      <c r="R31" s="169"/>
      <c r="S31" s="169"/>
      <c r="T31" s="169"/>
      <c r="U31" s="169"/>
      <c r="V31" s="169"/>
      <c r="W31" s="169"/>
      <c r="X31" s="169"/>
      <c r="Y31" s="169"/>
      <c r="Z31" s="169"/>
      <c r="AA31" s="169"/>
      <c r="AB31" s="169"/>
      <c r="AC31" s="169"/>
      <c r="AD31" s="169"/>
      <c r="AE31" s="169"/>
      <c r="AF31" s="169"/>
      <c r="AG31" s="169"/>
      <c r="AH31" s="169"/>
      <c r="AI31" s="170">
        <f t="shared" si="2"/>
        <v>1</v>
      </c>
      <c r="AJ31" s="581"/>
      <c r="AN31" s="148" t="str">
        <f t="shared" si="3"/>
        <v/>
      </c>
      <c r="AP31" s="146"/>
      <c r="AQ31" s="146"/>
      <c r="AR31" s="146"/>
      <c r="AS31" s="147">
        <f t="shared" si="4"/>
        <v>0</v>
      </c>
      <c r="AU31" s="146"/>
      <c r="AV31" s="146"/>
      <c r="AW31" s="147">
        <f t="shared" si="5"/>
        <v>0</v>
      </c>
      <c r="AY31" s="146"/>
      <c r="BA31" s="141">
        <f t="shared" si="6"/>
        <v>0</v>
      </c>
      <c r="BB31" s="140">
        <f t="shared" si="7"/>
        <v>0</v>
      </c>
      <c r="BC31" s="145">
        <f t="shared" si="8"/>
        <v>0</v>
      </c>
      <c r="BD31" s="144">
        <f t="shared" si="9"/>
        <v>0</v>
      </c>
      <c r="BE31" s="143">
        <f t="shared" si="10"/>
        <v>0</v>
      </c>
      <c r="BF31" s="142">
        <f t="shared" si="11"/>
        <v>0</v>
      </c>
      <c r="BG31" s="134">
        <f t="shared" si="12"/>
        <v>0</v>
      </c>
      <c r="BH31" s="134">
        <f t="shared" si="12"/>
        <v>0</v>
      </c>
      <c r="BJ31" s="141">
        <f t="shared" si="13"/>
        <v>0</v>
      </c>
      <c r="BK31" s="140">
        <f t="shared" si="14"/>
        <v>0</v>
      </c>
      <c r="BL31" s="139">
        <f t="shared" si="15"/>
        <v>0</v>
      </c>
      <c r="BM31" s="138">
        <f t="shared" si="16"/>
        <v>0</v>
      </c>
      <c r="BN31" s="120">
        <f t="shared" si="17"/>
        <v>0</v>
      </c>
      <c r="BO31" s="134">
        <f t="shared" si="18"/>
        <v>0</v>
      </c>
      <c r="BP31" s="119"/>
      <c r="BQ31" s="137">
        <f t="shared" si="21"/>
        <v>0</v>
      </c>
      <c r="BR31" s="136">
        <f t="shared" si="19"/>
        <v>0</v>
      </c>
      <c r="BS31" s="135">
        <f t="shared" si="20"/>
        <v>0</v>
      </c>
      <c r="BT31" s="134">
        <f t="shared" si="20"/>
        <v>0</v>
      </c>
    </row>
    <row r="32" spans="1:72" ht="13.5" customHeight="1" x14ac:dyDescent="0.15">
      <c r="A32" s="578"/>
      <c r="B32" s="66">
        <f>IF($C32&lt;&gt;"",MAX($B$3:$B31)+1,"")</f>
        <v>26</v>
      </c>
      <c r="C32" s="65" t="s">
        <v>110</v>
      </c>
      <c r="D32" s="169">
        <v>1</v>
      </c>
      <c r="E32" s="169"/>
      <c r="F32" s="169"/>
      <c r="G32" s="169"/>
      <c r="H32" s="169"/>
      <c r="I32" s="169"/>
      <c r="J32" s="169"/>
      <c r="K32" s="169"/>
      <c r="L32" s="169"/>
      <c r="M32" s="169"/>
      <c r="N32" s="169"/>
      <c r="O32" s="169"/>
      <c r="P32" s="169"/>
      <c r="Q32" s="169"/>
      <c r="R32" s="169"/>
      <c r="S32" s="169"/>
      <c r="T32" s="169"/>
      <c r="U32" s="169"/>
      <c r="V32" s="169"/>
      <c r="W32" s="169"/>
      <c r="X32" s="169"/>
      <c r="Y32" s="169"/>
      <c r="Z32" s="169"/>
      <c r="AA32" s="169"/>
      <c r="AB32" s="169"/>
      <c r="AC32" s="169"/>
      <c r="AD32" s="169"/>
      <c r="AE32" s="169"/>
      <c r="AF32" s="169"/>
      <c r="AG32" s="169"/>
      <c r="AH32" s="169"/>
      <c r="AI32" s="170">
        <f t="shared" si="2"/>
        <v>1</v>
      </c>
      <c r="AJ32" s="581"/>
      <c r="AN32" s="148" t="str">
        <f t="shared" si="3"/>
        <v/>
      </c>
      <c r="AP32" s="146"/>
      <c r="AQ32" s="146"/>
      <c r="AR32" s="146"/>
      <c r="AS32" s="147">
        <f t="shared" si="4"/>
        <v>0</v>
      </c>
      <c r="AU32" s="146"/>
      <c r="AV32" s="146"/>
      <c r="AW32" s="147">
        <f t="shared" si="5"/>
        <v>0</v>
      </c>
      <c r="AY32" s="146"/>
      <c r="BA32" s="141">
        <f t="shared" si="6"/>
        <v>0</v>
      </c>
      <c r="BB32" s="140">
        <f t="shared" si="7"/>
        <v>0</v>
      </c>
      <c r="BC32" s="145">
        <f t="shared" si="8"/>
        <v>0</v>
      </c>
      <c r="BD32" s="144">
        <f t="shared" si="9"/>
        <v>0</v>
      </c>
      <c r="BE32" s="143">
        <f t="shared" si="10"/>
        <v>0</v>
      </c>
      <c r="BF32" s="142">
        <f t="shared" si="11"/>
        <v>0</v>
      </c>
      <c r="BG32" s="134">
        <f t="shared" si="12"/>
        <v>0</v>
      </c>
      <c r="BH32" s="134">
        <f t="shared" si="12"/>
        <v>0</v>
      </c>
      <c r="BJ32" s="141">
        <f t="shared" si="13"/>
        <v>0</v>
      </c>
      <c r="BK32" s="140">
        <f t="shared" si="14"/>
        <v>0</v>
      </c>
      <c r="BL32" s="139">
        <f t="shared" si="15"/>
        <v>0</v>
      </c>
      <c r="BM32" s="138">
        <f t="shared" si="16"/>
        <v>0</v>
      </c>
      <c r="BN32" s="120">
        <f t="shared" si="17"/>
        <v>0</v>
      </c>
      <c r="BO32" s="134">
        <f t="shared" si="18"/>
        <v>0</v>
      </c>
      <c r="BP32" s="119"/>
      <c r="BQ32" s="137">
        <f t="shared" si="21"/>
        <v>0</v>
      </c>
      <c r="BR32" s="136">
        <f t="shared" si="19"/>
        <v>0</v>
      </c>
      <c r="BS32" s="135">
        <f t="shared" si="20"/>
        <v>0</v>
      </c>
      <c r="BT32" s="134">
        <f t="shared" si="20"/>
        <v>0</v>
      </c>
    </row>
    <row r="33" spans="1:72" ht="13.5" customHeight="1" x14ac:dyDescent="0.15">
      <c r="A33" s="578"/>
      <c r="B33" s="66">
        <f>IF($C33&lt;&gt;"",MAX($B$3:$B32)+1,"")</f>
        <v>27</v>
      </c>
      <c r="C33" s="65" t="s">
        <v>109</v>
      </c>
      <c r="D33" s="169">
        <v>1</v>
      </c>
      <c r="E33" s="169"/>
      <c r="F33" s="169"/>
      <c r="G33" s="169"/>
      <c r="H33" s="169"/>
      <c r="I33" s="169"/>
      <c r="J33" s="169"/>
      <c r="K33" s="169"/>
      <c r="L33" s="169"/>
      <c r="M33" s="169"/>
      <c r="N33" s="169"/>
      <c r="O33" s="169"/>
      <c r="P33" s="169"/>
      <c r="Q33" s="169"/>
      <c r="R33" s="169"/>
      <c r="S33" s="169"/>
      <c r="T33" s="169"/>
      <c r="U33" s="169"/>
      <c r="V33" s="169"/>
      <c r="W33" s="169"/>
      <c r="X33" s="169"/>
      <c r="Y33" s="169"/>
      <c r="Z33" s="169"/>
      <c r="AA33" s="169"/>
      <c r="AB33" s="169"/>
      <c r="AC33" s="169"/>
      <c r="AD33" s="169"/>
      <c r="AE33" s="169"/>
      <c r="AF33" s="169"/>
      <c r="AG33" s="169"/>
      <c r="AH33" s="169"/>
      <c r="AI33" s="170">
        <f t="shared" si="2"/>
        <v>1</v>
      </c>
      <c r="AJ33" s="581"/>
      <c r="AN33" s="148" t="str">
        <f t="shared" si="3"/>
        <v/>
      </c>
      <c r="AP33" s="146"/>
      <c r="AQ33" s="146"/>
      <c r="AR33" s="146"/>
      <c r="AS33" s="147">
        <f t="shared" si="4"/>
        <v>0</v>
      </c>
      <c r="AU33" s="146"/>
      <c r="AV33" s="146"/>
      <c r="AW33" s="147">
        <f t="shared" si="5"/>
        <v>0</v>
      </c>
      <c r="AY33" s="146"/>
      <c r="BA33" s="141">
        <f t="shared" si="6"/>
        <v>0</v>
      </c>
      <c r="BB33" s="140">
        <f t="shared" si="7"/>
        <v>0</v>
      </c>
      <c r="BC33" s="145">
        <f t="shared" si="8"/>
        <v>0</v>
      </c>
      <c r="BD33" s="144">
        <f t="shared" si="9"/>
        <v>0</v>
      </c>
      <c r="BE33" s="143">
        <f t="shared" si="10"/>
        <v>0</v>
      </c>
      <c r="BF33" s="142">
        <f t="shared" si="11"/>
        <v>0</v>
      </c>
      <c r="BG33" s="134">
        <f t="shared" si="12"/>
        <v>0</v>
      </c>
      <c r="BH33" s="134">
        <f t="shared" si="12"/>
        <v>0</v>
      </c>
      <c r="BJ33" s="141">
        <f t="shared" si="13"/>
        <v>0</v>
      </c>
      <c r="BK33" s="140">
        <f t="shared" si="14"/>
        <v>0</v>
      </c>
      <c r="BL33" s="139">
        <f t="shared" si="15"/>
        <v>0</v>
      </c>
      <c r="BM33" s="138">
        <f t="shared" si="16"/>
        <v>0</v>
      </c>
      <c r="BN33" s="120">
        <f t="shared" si="17"/>
        <v>0</v>
      </c>
      <c r="BO33" s="134">
        <f t="shared" si="18"/>
        <v>0</v>
      </c>
      <c r="BP33" s="119"/>
      <c r="BQ33" s="137">
        <f t="shared" si="21"/>
        <v>0</v>
      </c>
      <c r="BR33" s="136">
        <f t="shared" si="19"/>
        <v>0</v>
      </c>
      <c r="BS33" s="135">
        <f t="shared" si="20"/>
        <v>0</v>
      </c>
      <c r="BT33" s="134">
        <f t="shared" si="20"/>
        <v>0</v>
      </c>
    </row>
    <row r="34" spans="1:72" ht="13.5" customHeight="1" thickBot="1" x14ac:dyDescent="0.2">
      <c r="A34" s="578"/>
      <c r="B34" s="66">
        <f>IF($C34&lt;&gt;"",MAX($B$3:$B33)+1,"")</f>
        <v>28</v>
      </c>
      <c r="C34" s="65" t="s">
        <v>108</v>
      </c>
      <c r="D34" s="169">
        <v>1</v>
      </c>
      <c r="E34" s="169"/>
      <c r="F34" s="169"/>
      <c r="G34" s="169"/>
      <c r="H34" s="169"/>
      <c r="I34" s="169"/>
      <c r="J34" s="169"/>
      <c r="K34" s="169"/>
      <c r="L34" s="169"/>
      <c r="M34" s="169"/>
      <c r="N34" s="169"/>
      <c r="O34" s="169"/>
      <c r="P34" s="169"/>
      <c r="Q34" s="169"/>
      <c r="R34" s="169"/>
      <c r="S34" s="169"/>
      <c r="T34" s="169"/>
      <c r="U34" s="169"/>
      <c r="V34" s="169"/>
      <c r="W34" s="169"/>
      <c r="X34" s="169"/>
      <c r="Y34" s="169"/>
      <c r="Z34" s="169"/>
      <c r="AA34" s="169"/>
      <c r="AB34" s="169"/>
      <c r="AC34" s="169"/>
      <c r="AD34" s="169"/>
      <c r="AE34" s="169"/>
      <c r="AF34" s="169"/>
      <c r="AG34" s="169"/>
      <c r="AH34" s="169"/>
      <c r="AI34" s="170">
        <f t="shared" si="2"/>
        <v>1</v>
      </c>
      <c r="AJ34" s="581"/>
      <c r="AN34" s="133" t="str">
        <f t="shared" si="3"/>
        <v/>
      </c>
      <c r="AP34" s="132"/>
      <c r="AQ34" s="132"/>
      <c r="AR34" s="132"/>
      <c r="AS34" s="131">
        <f t="shared" si="4"/>
        <v>0</v>
      </c>
      <c r="AU34" s="129"/>
      <c r="AV34" s="129"/>
      <c r="AW34" s="130">
        <f t="shared" si="5"/>
        <v>0</v>
      </c>
      <c r="AY34" s="129"/>
      <c r="BA34" s="124">
        <f t="shared" si="6"/>
        <v>0</v>
      </c>
      <c r="BB34" s="123">
        <f t="shared" si="7"/>
        <v>0</v>
      </c>
      <c r="BC34" s="128">
        <f t="shared" si="8"/>
        <v>0</v>
      </c>
      <c r="BD34" s="127">
        <f t="shared" si="9"/>
        <v>0</v>
      </c>
      <c r="BE34" s="126">
        <f t="shared" si="10"/>
        <v>0</v>
      </c>
      <c r="BF34" s="125">
        <f t="shared" si="11"/>
        <v>0</v>
      </c>
      <c r="BG34" s="115">
        <f t="shared" si="12"/>
        <v>0</v>
      </c>
      <c r="BH34" s="115">
        <f t="shared" si="12"/>
        <v>0</v>
      </c>
      <c r="BJ34" s="124">
        <f t="shared" si="13"/>
        <v>0</v>
      </c>
      <c r="BK34" s="123">
        <f t="shared" si="14"/>
        <v>0</v>
      </c>
      <c r="BL34" s="122">
        <f t="shared" si="15"/>
        <v>0</v>
      </c>
      <c r="BM34" s="121">
        <f t="shared" si="16"/>
        <v>0</v>
      </c>
      <c r="BN34" s="120">
        <f t="shared" si="17"/>
        <v>0</v>
      </c>
      <c r="BO34" s="115">
        <f t="shared" si="18"/>
        <v>0</v>
      </c>
      <c r="BP34" s="119"/>
      <c r="BQ34" s="118">
        <f t="shared" si="21"/>
        <v>0</v>
      </c>
      <c r="BR34" s="117">
        <f t="shared" si="19"/>
        <v>0</v>
      </c>
      <c r="BS34" s="116">
        <f t="shared" si="20"/>
        <v>0</v>
      </c>
      <c r="BT34" s="115">
        <f t="shared" si="20"/>
        <v>0</v>
      </c>
    </row>
    <row r="35" spans="1:72" ht="13.5" customHeight="1" thickBot="1" x14ac:dyDescent="0.2">
      <c r="A35" s="578"/>
      <c r="B35" s="66">
        <f>IF($C35&lt;&gt;"",MAX($B$3:$B34)+1,"")</f>
        <v>29</v>
      </c>
      <c r="C35" s="65" t="s">
        <v>107</v>
      </c>
      <c r="D35" s="169">
        <v>1</v>
      </c>
      <c r="E35" s="169"/>
      <c r="F35" s="169"/>
      <c r="G35" s="169"/>
      <c r="H35" s="169"/>
      <c r="I35" s="169"/>
      <c r="J35" s="169"/>
      <c r="K35" s="169"/>
      <c r="L35" s="169"/>
      <c r="M35" s="169"/>
      <c r="N35" s="169"/>
      <c r="O35" s="169"/>
      <c r="P35" s="169"/>
      <c r="Q35" s="169"/>
      <c r="R35" s="169"/>
      <c r="S35" s="169"/>
      <c r="T35" s="169"/>
      <c r="U35" s="169"/>
      <c r="V35" s="169"/>
      <c r="W35" s="169"/>
      <c r="X35" s="169"/>
      <c r="Y35" s="169"/>
      <c r="Z35" s="169"/>
      <c r="AA35" s="169"/>
      <c r="AB35" s="169"/>
      <c r="AC35" s="169"/>
      <c r="AD35" s="169"/>
      <c r="AE35" s="169"/>
      <c r="AF35" s="169"/>
      <c r="AG35" s="169"/>
      <c r="AH35" s="169"/>
      <c r="AI35" s="170">
        <f t="shared" si="2"/>
        <v>1</v>
      </c>
      <c r="AJ35" s="581"/>
      <c r="AN35" s="114" t="s">
        <v>58</v>
      </c>
      <c r="AP35" s="113">
        <f>SUM(AP$4:AP$34)</f>
        <v>12150</v>
      </c>
      <c r="AQ35" s="112">
        <f>SUM(AQ$4:AQ$34)</f>
        <v>0</v>
      </c>
      <c r="AR35" s="111"/>
      <c r="AS35" s="110">
        <f>SUM(AS$4:AS$34)</f>
        <v>12150</v>
      </c>
      <c r="AU35" s="109"/>
      <c r="AV35" s="109"/>
      <c r="AW35" s="109"/>
      <c r="AY35" s="108">
        <f>SUM(AY$4:AY$34)</f>
        <v>0</v>
      </c>
      <c r="BA35" s="107">
        <f t="shared" ref="BA35:BH35" si="22">SUM(BA4:BA34)</f>
        <v>17</v>
      </c>
      <c r="BB35" s="100">
        <f t="shared" si="22"/>
        <v>5100</v>
      </c>
      <c r="BC35" s="106">
        <f t="shared" si="22"/>
        <v>9</v>
      </c>
      <c r="BD35" s="105">
        <f t="shared" si="22"/>
        <v>4500</v>
      </c>
      <c r="BE35" s="104">
        <f t="shared" si="22"/>
        <v>5</v>
      </c>
      <c r="BF35" s="103">
        <f t="shared" si="22"/>
        <v>2550</v>
      </c>
      <c r="BG35" s="102">
        <f t="shared" si="22"/>
        <v>31</v>
      </c>
      <c r="BH35" s="92">
        <f t="shared" si="22"/>
        <v>12150</v>
      </c>
      <c r="BJ35" s="101">
        <f t="shared" ref="BJ35:BO35" si="23">SUM(BJ4:BJ34)</f>
        <v>17</v>
      </c>
      <c r="BK35" s="100">
        <f t="shared" si="23"/>
        <v>3400</v>
      </c>
      <c r="BL35" s="99">
        <f t="shared" si="23"/>
        <v>28</v>
      </c>
      <c r="BM35" s="98">
        <f t="shared" si="23"/>
        <v>14000</v>
      </c>
      <c r="BN35" s="97">
        <f t="shared" si="23"/>
        <v>59</v>
      </c>
      <c r="BO35" s="92">
        <f t="shared" si="23"/>
        <v>29550</v>
      </c>
      <c r="BP35" s="96"/>
      <c r="BQ35" s="95">
        <f>SUM(BQ4:BQ34)</f>
        <v>220</v>
      </c>
      <c r="BR35" s="94">
        <f>SUM(BR4:BR34)</f>
        <v>110000</v>
      </c>
      <c r="BS35" s="93">
        <f>SUM(BS4:BS34)</f>
        <v>279</v>
      </c>
      <c r="BT35" s="92">
        <f>SUM(BT4:BT34)</f>
        <v>139550</v>
      </c>
    </row>
    <row r="36" spans="1:72" ht="13.5" customHeight="1" thickBot="1" x14ac:dyDescent="0.2">
      <c r="A36" s="578"/>
      <c r="B36" s="66">
        <f>IF($C36&lt;&gt;"",MAX($B$3:$B35)+1,"")</f>
        <v>30</v>
      </c>
      <c r="C36" s="65" t="s">
        <v>106</v>
      </c>
      <c r="D36" s="169">
        <v>1</v>
      </c>
      <c r="E36" s="169"/>
      <c r="F36" s="169"/>
      <c r="G36" s="169"/>
      <c r="H36" s="169"/>
      <c r="I36" s="169"/>
      <c r="J36" s="169"/>
      <c r="K36" s="169"/>
      <c r="L36" s="169"/>
      <c r="M36" s="169"/>
      <c r="N36" s="169"/>
      <c r="O36" s="169"/>
      <c r="P36" s="169"/>
      <c r="Q36" s="169"/>
      <c r="R36" s="169"/>
      <c r="S36" s="169"/>
      <c r="T36" s="169"/>
      <c r="U36" s="169"/>
      <c r="V36" s="169"/>
      <c r="W36" s="169"/>
      <c r="X36" s="169"/>
      <c r="Y36" s="169"/>
      <c r="Z36" s="169"/>
      <c r="AA36" s="169"/>
      <c r="AB36" s="169"/>
      <c r="AC36" s="169"/>
      <c r="AD36" s="169"/>
      <c r="AE36" s="169"/>
      <c r="AF36" s="169"/>
      <c r="AG36" s="169"/>
      <c r="AH36" s="169"/>
      <c r="AI36" s="170">
        <f t="shared" si="2"/>
        <v>1</v>
      </c>
      <c r="AJ36" s="581"/>
      <c r="AP36" s="511" t="s">
        <v>105</v>
      </c>
      <c r="AQ36" s="512"/>
      <c r="AR36" s="91">
        <f>($AR$2+$AR$35+$AQ$35)-$AY$35</f>
        <v>0</v>
      </c>
      <c r="AS36" s="90"/>
    </row>
    <row r="37" spans="1:72" ht="13.5" customHeight="1" x14ac:dyDescent="0.15">
      <c r="A37" s="578"/>
      <c r="B37" s="66">
        <f>IF($C37&lt;&gt;"",MAX($B$3:$B36)+1,"")</f>
        <v>31</v>
      </c>
      <c r="C37" s="65" t="s">
        <v>104</v>
      </c>
      <c r="D37" s="169"/>
      <c r="E37" s="169"/>
      <c r="F37" s="169"/>
      <c r="G37" s="169"/>
      <c r="H37" s="169"/>
      <c r="I37" s="169"/>
      <c r="J37" s="169"/>
      <c r="K37" s="169"/>
      <c r="L37" s="169"/>
      <c r="M37" s="169"/>
      <c r="N37" s="169"/>
      <c r="O37" s="169"/>
      <c r="P37" s="169"/>
      <c r="Q37" s="169"/>
      <c r="R37" s="169"/>
      <c r="S37" s="169"/>
      <c r="T37" s="169"/>
      <c r="U37" s="169"/>
      <c r="V37" s="169"/>
      <c r="W37" s="169"/>
      <c r="X37" s="169"/>
      <c r="Y37" s="169"/>
      <c r="Z37" s="169"/>
      <c r="AA37" s="169"/>
      <c r="AB37" s="169"/>
      <c r="AC37" s="169"/>
      <c r="AD37" s="169"/>
      <c r="AE37" s="169"/>
      <c r="AF37" s="169"/>
      <c r="AG37" s="169"/>
      <c r="AH37" s="169"/>
      <c r="AI37" s="170">
        <f t="shared" si="2"/>
        <v>0</v>
      </c>
      <c r="AJ37" s="581"/>
      <c r="AP37" s="89"/>
      <c r="AQ37" s="89"/>
      <c r="AR37" s="89"/>
      <c r="AS37" s="89"/>
      <c r="AU37" s="89"/>
      <c r="AV37" s="89"/>
      <c r="AW37" s="89"/>
    </row>
    <row r="38" spans="1:72" ht="13.5" customHeight="1" x14ac:dyDescent="0.15">
      <c r="A38" s="578"/>
      <c r="B38" s="66">
        <f>IF($C38&lt;&gt;"",MAX($B$3:$B37)+1,"")</f>
        <v>32</v>
      </c>
      <c r="C38" s="65" t="s">
        <v>103</v>
      </c>
      <c r="D38" s="169">
        <v>1</v>
      </c>
      <c r="E38" s="169"/>
      <c r="F38" s="169"/>
      <c r="G38" s="169"/>
      <c r="H38" s="169"/>
      <c r="I38" s="169"/>
      <c r="J38" s="169"/>
      <c r="K38" s="169"/>
      <c r="L38" s="169"/>
      <c r="M38" s="169"/>
      <c r="N38" s="169"/>
      <c r="O38" s="169"/>
      <c r="P38" s="169"/>
      <c r="Q38" s="169"/>
      <c r="R38" s="169"/>
      <c r="S38" s="169"/>
      <c r="T38" s="169"/>
      <c r="U38" s="169"/>
      <c r="V38" s="169"/>
      <c r="W38" s="169"/>
      <c r="X38" s="169"/>
      <c r="Y38" s="169"/>
      <c r="Z38" s="169"/>
      <c r="AA38" s="169"/>
      <c r="AB38" s="169"/>
      <c r="AC38" s="169"/>
      <c r="AD38" s="169"/>
      <c r="AE38" s="169"/>
      <c r="AF38" s="169"/>
      <c r="AG38" s="169"/>
      <c r="AH38" s="169"/>
      <c r="AI38" s="170">
        <f t="shared" si="2"/>
        <v>1</v>
      </c>
      <c r="AJ38" s="581"/>
      <c r="AN38"/>
      <c r="AO38"/>
      <c r="AP38"/>
      <c r="AQ38"/>
      <c r="AR38"/>
      <c r="AS38"/>
      <c r="AT38"/>
      <c r="AU38"/>
    </row>
    <row r="39" spans="1:72" ht="13.5" customHeight="1" x14ac:dyDescent="0.15">
      <c r="A39" s="578"/>
      <c r="B39" s="66">
        <f>IF($C39&lt;&gt;"",MAX($B$3:$B38)+1,"")</f>
        <v>33</v>
      </c>
      <c r="C39" s="65" t="s">
        <v>102</v>
      </c>
      <c r="D39" s="169">
        <v>1</v>
      </c>
      <c r="E39" s="169"/>
      <c r="F39" s="169"/>
      <c r="G39" s="169"/>
      <c r="H39" s="169"/>
      <c r="I39" s="169"/>
      <c r="J39" s="169"/>
      <c r="K39" s="169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69"/>
      <c r="AA39" s="169"/>
      <c r="AB39" s="169"/>
      <c r="AC39" s="169"/>
      <c r="AD39" s="169"/>
      <c r="AE39" s="169"/>
      <c r="AF39" s="169"/>
      <c r="AG39" s="169"/>
      <c r="AH39" s="169"/>
      <c r="AI39" s="170">
        <f t="shared" si="2"/>
        <v>1</v>
      </c>
      <c r="AJ39" s="581"/>
    </row>
    <row r="40" spans="1:72" ht="13.5" customHeight="1" x14ac:dyDescent="0.15">
      <c r="A40" s="578"/>
      <c r="B40" s="66">
        <f>IF($C40&lt;&gt;"",MAX($B$3:$B39)+1,"")</f>
        <v>34</v>
      </c>
      <c r="C40" s="65" t="s">
        <v>101</v>
      </c>
      <c r="D40" s="169">
        <v>1</v>
      </c>
      <c r="E40" s="169"/>
      <c r="F40" s="169"/>
      <c r="G40" s="169"/>
      <c r="H40" s="169"/>
      <c r="I40" s="169"/>
      <c r="J40" s="169"/>
      <c r="K40" s="169"/>
      <c r="L40" s="169"/>
      <c r="M40" s="169"/>
      <c r="N40" s="169"/>
      <c r="O40" s="169"/>
      <c r="P40" s="169"/>
      <c r="Q40" s="169"/>
      <c r="R40" s="169"/>
      <c r="S40" s="169"/>
      <c r="T40" s="169"/>
      <c r="U40" s="169"/>
      <c r="V40" s="169"/>
      <c r="W40" s="169"/>
      <c r="X40" s="169"/>
      <c r="Y40" s="169"/>
      <c r="Z40" s="169"/>
      <c r="AA40" s="169"/>
      <c r="AB40" s="169"/>
      <c r="AC40" s="169"/>
      <c r="AD40" s="169"/>
      <c r="AE40" s="169"/>
      <c r="AF40" s="169"/>
      <c r="AG40" s="169"/>
      <c r="AH40" s="169"/>
      <c r="AI40" s="170">
        <f t="shared" si="2"/>
        <v>1</v>
      </c>
      <c r="AJ40" s="581"/>
    </row>
    <row r="41" spans="1:72" ht="13.5" customHeight="1" x14ac:dyDescent="0.15">
      <c r="A41" s="578"/>
      <c r="B41" s="66">
        <f>IF($C41&lt;&gt;"",MAX($B$3:$B40)+1,"")</f>
        <v>35</v>
      </c>
      <c r="C41" s="65" t="s">
        <v>100</v>
      </c>
      <c r="D41" s="169">
        <v>1</v>
      </c>
      <c r="E41" s="169"/>
      <c r="F41" s="169"/>
      <c r="G41" s="169"/>
      <c r="H41" s="169"/>
      <c r="I41" s="169"/>
      <c r="J41" s="169"/>
      <c r="K41" s="169"/>
      <c r="L41" s="169"/>
      <c r="M41" s="169"/>
      <c r="N41" s="169"/>
      <c r="O41" s="169"/>
      <c r="P41" s="169"/>
      <c r="Q41" s="169"/>
      <c r="R41" s="169"/>
      <c r="S41" s="169"/>
      <c r="T41" s="169"/>
      <c r="U41" s="169"/>
      <c r="V41" s="169"/>
      <c r="W41" s="169"/>
      <c r="X41" s="169"/>
      <c r="Y41" s="169"/>
      <c r="Z41" s="169"/>
      <c r="AA41" s="169"/>
      <c r="AB41" s="169"/>
      <c r="AC41" s="169"/>
      <c r="AD41" s="169"/>
      <c r="AE41" s="169"/>
      <c r="AF41" s="169"/>
      <c r="AG41" s="169"/>
      <c r="AH41" s="169"/>
      <c r="AI41" s="170">
        <f t="shared" si="2"/>
        <v>1</v>
      </c>
      <c r="AJ41" s="581"/>
    </row>
    <row r="42" spans="1:72" ht="13.5" customHeight="1" thickBot="1" x14ac:dyDescent="0.2">
      <c r="A42" s="579"/>
      <c r="B42" s="78" t="str">
        <f>IF($C42&lt;&gt;"",MAX($B$3:$B41)+1,"")</f>
        <v/>
      </c>
      <c r="C42" s="77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4">
        <f t="shared" si="2"/>
        <v>0</v>
      </c>
      <c r="AJ42" s="582"/>
    </row>
    <row r="43" spans="1:72" ht="13.5" customHeight="1" thickTop="1" x14ac:dyDescent="0.15">
      <c r="A43" s="577" t="s">
        <v>3</v>
      </c>
      <c r="B43" s="72">
        <f>IF($C43&lt;&gt;"",MAX($B$3:$B42)+1,"")</f>
        <v>36</v>
      </c>
      <c r="C43" s="71" t="s">
        <v>99</v>
      </c>
      <c r="D43" s="69">
        <v>1</v>
      </c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8">
        <f t="shared" si="2"/>
        <v>1</v>
      </c>
      <c r="AJ43" s="580">
        <f>IF($AK$4&lt;&gt;"",0,SUM(AI43:AI48))</f>
        <v>2</v>
      </c>
    </row>
    <row r="44" spans="1:72" ht="13.5" customHeight="1" x14ac:dyDescent="0.15">
      <c r="A44" s="578"/>
      <c r="B44" s="66">
        <f>IF($C44&lt;&gt;"",MAX($B$3:$B43)+1,"")</f>
        <v>37</v>
      </c>
      <c r="C44" s="65" t="s">
        <v>98</v>
      </c>
      <c r="D44" s="169"/>
      <c r="E44" s="169"/>
      <c r="F44" s="169"/>
      <c r="G44" s="169"/>
      <c r="H44" s="169"/>
      <c r="I44" s="169"/>
      <c r="J44" s="169"/>
      <c r="K44" s="169"/>
      <c r="L44" s="169"/>
      <c r="M44" s="169"/>
      <c r="N44" s="169"/>
      <c r="O44" s="169"/>
      <c r="P44" s="169"/>
      <c r="Q44" s="169"/>
      <c r="R44" s="169"/>
      <c r="S44" s="169"/>
      <c r="T44" s="169"/>
      <c r="U44" s="169"/>
      <c r="V44" s="169"/>
      <c r="W44" s="169"/>
      <c r="X44" s="169"/>
      <c r="Y44" s="169"/>
      <c r="Z44" s="169"/>
      <c r="AA44" s="169"/>
      <c r="AB44" s="169"/>
      <c r="AC44" s="169"/>
      <c r="AD44" s="169"/>
      <c r="AE44" s="169"/>
      <c r="AF44" s="169"/>
      <c r="AG44" s="169"/>
      <c r="AH44" s="169"/>
      <c r="AI44" s="170">
        <f t="shared" si="2"/>
        <v>0</v>
      </c>
      <c r="AJ44" s="581"/>
    </row>
    <row r="45" spans="1:72" ht="13.5" customHeight="1" x14ac:dyDescent="0.15">
      <c r="A45" s="578"/>
      <c r="B45" s="66">
        <f>IF($C45&lt;&gt;"",MAX($B$3:$B44)+1,"")</f>
        <v>38</v>
      </c>
      <c r="C45" s="65" t="s">
        <v>97</v>
      </c>
      <c r="D45" s="169"/>
      <c r="E45" s="169"/>
      <c r="F45" s="169"/>
      <c r="G45" s="169"/>
      <c r="H45" s="169"/>
      <c r="I45" s="169"/>
      <c r="J45" s="169"/>
      <c r="K45" s="169"/>
      <c r="L45" s="169"/>
      <c r="M45" s="169"/>
      <c r="N45" s="169"/>
      <c r="O45" s="169"/>
      <c r="P45" s="169"/>
      <c r="Q45" s="169"/>
      <c r="R45" s="169"/>
      <c r="S45" s="169"/>
      <c r="T45" s="169"/>
      <c r="U45" s="169"/>
      <c r="V45" s="169"/>
      <c r="W45" s="169"/>
      <c r="X45" s="169"/>
      <c r="Y45" s="169"/>
      <c r="Z45" s="169"/>
      <c r="AA45" s="169"/>
      <c r="AB45" s="169"/>
      <c r="AC45" s="169"/>
      <c r="AD45" s="169"/>
      <c r="AE45" s="169"/>
      <c r="AF45" s="169"/>
      <c r="AG45" s="169"/>
      <c r="AH45" s="169"/>
      <c r="AI45" s="170">
        <f t="shared" si="2"/>
        <v>0</v>
      </c>
      <c r="AJ45" s="581"/>
    </row>
    <row r="46" spans="1:72" ht="13.5" customHeight="1" x14ac:dyDescent="0.15">
      <c r="A46" s="578"/>
      <c r="B46" s="66">
        <f>IF($C46&lt;&gt;"",MAX($B$3:$B45)+1,"")</f>
        <v>39</v>
      </c>
      <c r="C46" s="65" t="s">
        <v>96</v>
      </c>
      <c r="D46" s="169"/>
      <c r="E46" s="169"/>
      <c r="F46" s="169"/>
      <c r="G46" s="169"/>
      <c r="H46" s="169"/>
      <c r="I46" s="169"/>
      <c r="J46" s="169"/>
      <c r="K46" s="169"/>
      <c r="L46" s="169"/>
      <c r="M46" s="169"/>
      <c r="N46" s="169"/>
      <c r="O46" s="169"/>
      <c r="P46" s="169"/>
      <c r="Q46" s="169"/>
      <c r="R46" s="169"/>
      <c r="S46" s="169"/>
      <c r="T46" s="169"/>
      <c r="U46" s="169"/>
      <c r="V46" s="169"/>
      <c r="W46" s="169"/>
      <c r="X46" s="169"/>
      <c r="Y46" s="169"/>
      <c r="Z46" s="169"/>
      <c r="AA46" s="169"/>
      <c r="AB46" s="169"/>
      <c r="AC46" s="169"/>
      <c r="AD46" s="169"/>
      <c r="AE46" s="169"/>
      <c r="AF46" s="169"/>
      <c r="AG46" s="169"/>
      <c r="AH46" s="169"/>
      <c r="AI46" s="170">
        <f t="shared" si="2"/>
        <v>0</v>
      </c>
      <c r="AJ46" s="581"/>
    </row>
    <row r="47" spans="1:72" ht="13.5" customHeight="1" x14ac:dyDescent="0.15">
      <c r="A47" s="578"/>
      <c r="B47" s="66">
        <f>IF($C47&lt;&gt;"",MAX($B$3:$B46)+1,"")</f>
        <v>40</v>
      </c>
      <c r="C47" s="65" t="s">
        <v>95</v>
      </c>
      <c r="D47" s="169">
        <v>1</v>
      </c>
      <c r="E47" s="169"/>
      <c r="F47" s="169"/>
      <c r="G47" s="169"/>
      <c r="H47" s="169"/>
      <c r="I47" s="169"/>
      <c r="J47" s="169"/>
      <c r="K47" s="169"/>
      <c r="L47" s="169"/>
      <c r="M47" s="169"/>
      <c r="N47" s="169"/>
      <c r="O47" s="169"/>
      <c r="P47" s="169"/>
      <c r="Q47" s="169"/>
      <c r="R47" s="169"/>
      <c r="S47" s="169"/>
      <c r="T47" s="169"/>
      <c r="U47" s="169"/>
      <c r="V47" s="169"/>
      <c r="W47" s="169"/>
      <c r="X47" s="169"/>
      <c r="Y47" s="169"/>
      <c r="Z47" s="169"/>
      <c r="AA47" s="169"/>
      <c r="AB47" s="169"/>
      <c r="AC47" s="169"/>
      <c r="AD47" s="169"/>
      <c r="AE47" s="169"/>
      <c r="AF47" s="169"/>
      <c r="AG47" s="169"/>
      <c r="AH47" s="169"/>
      <c r="AI47" s="170">
        <f t="shared" si="2"/>
        <v>1</v>
      </c>
      <c r="AJ47" s="581"/>
    </row>
    <row r="48" spans="1:72" ht="13.5" customHeight="1" thickBot="1" x14ac:dyDescent="0.2">
      <c r="A48" s="579"/>
      <c r="B48" s="78" t="str">
        <f>IF($C48&lt;&gt;"",MAX($B$3:$B47)+1,"")</f>
        <v/>
      </c>
      <c r="C48" s="77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4">
        <f t="shared" si="2"/>
        <v>0</v>
      </c>
      <c r="AJ48" s="582"/>
    </row>
    <row r="49" spans="1:56" ht="13.5" customHeight="1" thickTop="1" x14ac:dyDescent="0.15">
      <c r="A49" s="577" t="s">
        <v>4</v>
      </c>
      <c r="B49" s="72">
        <f>IF($C49&lt;&gt;"",MAX($B$3:$B48)+1,"")</f>
        <v>41</v>
      </c>
      <c r="C49" s="71" t="s">
        <v>94</v>
      </c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8">
        <f t="shared" si="2"/>
        <v>0</v>
      </c>
      <c r="AJ49" s="580">
        <f>IF($AK$4&lt;&gt;"",0,SUM(AI49:AI51))</f>
        <v>1</v>
      </c>
    </row>
    <row r="50" spans="1:56" ht="13.5" customHeight="1" x14ac:dyDescent="0.15">
      <c r="A50" s="578"/>
      <c r="B50" s="66">
        <f>IF($C50&lt;&gt;"",MAX($B$3:$B49)+1,"")</f>
        <v>42</v>
      </c>
      <c r="C50" s="65" t="s">
        <v>93</v>
      </c>
      <c r="D50" s="169">
        <v>1</v>
      </c>
      <c r="E50" s="169"/>
      <c r="F50" s="169"/>
      <c r="G50" s="169"/>
      <c r="H50" s="169"/>
      <c r="I50" s="169"/>
      <c r="J50" s="169"/>
      <c r="K50" s="169"/>
      <c r="L50" s="169"/>
      <c r="M50" s="169"/>
      <c r="N50" s="169"/>
      <c r="O50" s="169"/>
      <c r="P50" s="169"/>
      <c r="Q50" s="169"/>
      <c r="R50" s="169"/>
      <c r="S50" s="169"/>
      <c r="T50" s="169"/>
      <c r="U50" s="169"/>
      <c r="V50" s="169"/>
      <c r="W50" s="169"/>
      <c r="X50" s="169"/>
      <c r="Y50" s="169"/>
      <c r="Z50" s="169"/>
      <c r="AA50" s="169"/>
      <c r="AB50" s="169"/>
      <c r="AC50" s="169"/>
      <c r="AD50" s="169"/>
      <c r="AE50" s="169"/>
      <c r="AF50" s="169"/>
      <c r="AG50" s="169"/>
      <c r="AH50" s="169"/>
      <c r="AI50" s="170">
        <f t="shared" si="2"/>
        <v>1</v>
      </c>
      <c r="AJ50" s="581"/>
    </row>
    <row r="51" spans="1:56" ht="13.5" customHeight="1" thickBot="1" x14ac:dyDescent="0.2">
      <c r="A51" s="579"/>
      <c r="B51" s="78" t="str">
        <f>IF($C51&lt;&gt;"",MAX($B$3:$B50)+1,"")</f>
        <v/>
      </c>
      <c r="C51" s="77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4">
        <f t="shared" si="2"/>
        <v>0</v>
      </c>
      <c r="AJ51" s="582"/>
    </row>
    <row r="52" spans="1:56" ht="13.5" customHeight="1" thickTop="1" x14ac:dyDescent="0.15">
      <c r="A52" s="88"/>
      <c r="B52" s="66" t="str">
        <f>IF($C52&lt;&gt;"",MAX($B$3:$B51)+1,"")</f>
        <v/>
      </c>
      <c r="C52" s="65"/>
      <c r="D52" s="169"/>
      <c r="E52" s="169"/>
      <c r="F52" s="169"/>
      <c r="G52" s="169"/>
      <c r="H52" s="169"/>
      <c r="I52" s="169"/>
      <c r="J52" s="169"/>
      <c r="K52" s="169"/>
      <c r="L52" s="169"/>
      <c r="M52" s="169"/>
      <c r="N52" s="169"/>
      <c r="O52" s="169"/>
      <c r="P52" s="169"/>
      <c r="Q52" s="169"/>
      <c r="R52" s="169"/>
      <c r="S52" s="169"/>
      <c r="T52" s="169"/>
      <c r="U52" s="169"/>
      <c r="V52" s="169"/>
      <c r="W52" s="169"/>
      <c r="X52" s="169"/>
      <c r="Y52" s="169"/>
      <c r="Z52" s="169"/>
      <c r="AA52" s="169"/>
      <c r="AB52" s="169"/>
      <c r="AC52" s="169"/>
      <c r="AD52" s="169"/>
      <c r="AE52" s="169"/>
      <c r="AF52" s="169"/>
      <c r="AG52" s="169"/>
      <c r="AH52" s="169"/>
      <c r="AI52" s="170">
        <f t="shared" si="2"/>
        <v>0</v>
      </c>
      <c r="AJ52" s="581"/>
    </row>
    <row r="53" spans="1:56" ht="13.5" customHeight="1" thickBot="1" x14ac:dyDescent="0.2">
      <c r="A53" s="88"/>
      <c r="B53" s="66" t="str">
        <f>IF($C53&lt;&gt;"",MAX($B$3:$B52)+1,"")</f>
        <v/>
      </c>
      <c r="C53" s="65"/>
      <c r="D53" s="169"/>
      <c r="E53" s="169"/>
      <c r="F53" s="169"/>
      <c r="G53" s="169"/>
      <c r="H53" s="169"/>
      <c r="I53" s="169"/>
      <c r="J53" s="169"/>
      <c r="K53" s="169"/>
      <c r="L53" s="169"/>
      <c r="M53" s="169"/>
      <c r="N53" s="169"/>
      <c r="O53" s="169"/>
      <c r="P53" s="169"/>
      <c r="Q53" s="169"/>
      <c r="R53" s="169"/>
      <c r="S53" s="169"/>
      <c r="T53" s="169"/>
      <c r="U53" s="169"/>
      <c r="V53" s="169"/>
      <c r="W53" s="169"/>
      <c r="X53" s="169"/>
      <c r="Y53" s="169"/>
      <c r="Z53" s="169"/>
      <c r="AA53" s="169"/>
      <c r="AB53" s="169"/>
      <c r="AC53" s="169"/>
      <c r="AD53" s="169"/>
      <c r="AE53" s="169"/>
      <c r="AF53" s="169"/>
      <c r="AG53" s="169"/>
      <c r="AH53" s="169"/>
      <c r="AI53" s="64">
        <f t="shared" si="2"/>
        <v>0</v>
      </c>
      <c r="AJ53" s="596"/>
    </row>
    <row r="54" spans="1:56" ht="3" customHeight="1" thickBot="1" x14ac:dyDescent="0.2">
      <c r="A54" s="28"/>
      <c r="B54" s="28"/>
      <c r="C54" s="87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</row>
    <row r="55" spans="1:56" ht="13.5" customHeight="1" thickBot="1" x14ac:dyDescent="0.2">
      <c r="B55" s="63"/>
      <c r="C55" s="86" t="s">
        <v>58</v>
      </c>
      <c r="D55" s="85">
        <f t="shared" ref="D55:AH55" si="24">SUMIFS(D$4:D$53,$C4:$C53,"&lt;&gt;")</f>
        <v>28</v>
      </c>
      <c r="E55" s="85">
        <f t="shared" si="24"/>
        <v>0</v>
      </c>
      <c r="F55" s="85">
        <f t="shared" si="24"/>
        <v>0</v>
      </c>
      <c r="G55" s="85">
        <f t="shared" si="24"/>
        <v>0</v>
      </c>
      <c r="H55" s="85">
        <f t="shared" si="24"/>
        <v>0</v>
      </c>
      <c r="I55" s="85">
        <f t="shared" si="24"/>
        <v>0</v>
      </c>
      <c r="J55" s="85">
        <f t="shared" si="24"/>
        <v>0</v>
      </c>
      <c r="K55" s="85">
        <f t="shared" si="24"/>
        <v>0</v>
      </c>
      <c r="L55" s="85">
        <f t="shared" si="24"/>
        <v>0</v>
      </c>
      <c r="M55" s="85">
        <f t="shared" si="24"/>
        <v>0</v>
      </c>
      <c r="N55" s="85">
        <f t="shared" si="24"/>
        <v>0</v>
      </c>
      <c r="O55" s="85">
        <f t="shared" si="24"/>
        <v>0</v>
      </c>
      <c r="P55" s="85">
        <f t="shared" si="24"/>
        <v>0</v>
      </c>
      <c r="Q55" s="85">
        <f t="shared" si="24"/>
        <v>0</v>
      </c>
      <c r="R55" s="85">
        <f t="shared" si="24"/>
        <v>0</v>
      </c>
      <c r="S55" s="85">
        <f t="shared" si="24"/>
        <v>0</v>
      </c>
      <c r="T55" s="85">
        <f t="shared" si="24"/>
        <v>0</v>
      </c>
      <c r="U55" s="85">
        <f t="shared" si="24"/>
        <v>0</v>
      </c>
      <c r="V55" s="85">
        <f t="shared" si="24"/>
        <v>0</v>
      </c>
      <c r="W55" s="85">
        <f t="shared" si="24"/>
        <v>0</v>
      </c>
      <c r="X55" s="85">
        <f t="shared" si="24"/>
        <v>0</v>
      </c>
      <c r="Y55" s="85">
        <f t="shared" si="24"/>
        <v>0</v>
      </c>
      <c r="Z55" s="85">
        <f t="shared" si="24"/>
        <v>0</v>
      </c>
      <c r="AA55" s="85">
        <f t="shared" si="24"/>
        <v>0</v>
      </c>
      <c r="AB55" s="85">
        <f t="shared" si="24"/>
        <v>0</v>
      </c>
      <c r="AC55" s="85">
        <f t="shared" si="24"/>
        <v>0</v>
      </c>
      <c r="AD55" s="85">
        <f t="shared" si="24"/>
        <v>0</v>
      </c>
      <c r="AE55" s="85">
        <f t="shared" si="24"/>
        <v>0</v>
      </c>
      <c r="AF55" s="85">
        <f t="shared" si="24"/>
        <v>0</v>
      </c>
      <c r="AG55" s="85">
        <f t="shared" si="24"/>
        <v>0</v>
      </c>
      <c r="AH55" s="84">
        <f t="shared" si="24"/>
        <v>0</v>
      </c>
      <c r="AI55" s="311">
        <f>IF($AK$4&lt;&gt;"",0,SUM($AI$4:$AI$53))</f>
        <v>28</v>
      </c>
      <c r="AJ55" s="312"/>
    </row>
    <row r="57" spans="1:56" ht="13.5" hidden="1" customHeight="1" x14ac:dyDescent="0.15"/>
    <row r="58" spans="1:56" ht="13.5" customHeight="1" thickBot="1" x14ac:dyDescent="0.2">
      <c r="A58" s="313">
        <f>$A$1</f>
        <v>44287</v>
      </c>
      <c r="B58" s="313"/>
      <c r="C58" s="313"/>
      <c r="D58" s="313"/>
      <c r="E58" s="313"/>
      <c r="F58" s="313"/>
      <c r="G58" s="313"/>
      <c r="H58" s="313"/>
      <c r="I58" s="314" t="s">
        <v>92</v>
      </c>
      <c r="J58" s="314"/>
      <c r="K58" s="314"/>
      <c r="L58" s="314"/>
      <c r="M58" s="314"/>
      <c r="N58" s="314"/>
      <c r="O58" s="314"/>
      <c r="P58" s="314"/>
      <c r="Q58" s="314"/>
      <c r="R58" s="314"/>
      <c r="S58" s="314"/>
      <c r="T58" s="314"/>
      <c r="U58" s="314"/>
      <c r="V58" s="314"/>
      <c r="W58" s="314"/>
      <c r="X58" s="314"/>
      <c r="Y58" s="314"/>
      <c r="Z58" s="314"/>
      <c r="AA58" s="314"/>
      <c r="AB58" s="314"/>
      <c r="AC58" s="314"/>
      <c r="AD58" s="314"/>
      <c r="AE58" s="314"/>
      <c r="AF58" s="314"/>
      <c r="AG58" s="314"/>
      <c r="AH58" s="314"/>
      <c r="AI58" s="313"/>
      <c r="AJ58" s="313"/>
    </row>
    <row r="59" spans="1:56" ht="13.5" customHeight="1" x14ac:dyDescent="0.15">
      <c r="A59" s="409" t="s">
        <v>91</v>
      </c>
      <c r="B59" s="409"/>
      <c r="C59" s="410"/>
      <c r="D59" s="39">
        <f t="shared" ref="D59:S60" si="25">IF(D$2&lt;&gt;"",D$2,"")</f>
        <v>44287</v>
      </c>
      <c r="E59" s="39">
        <f t="shared" si="25"/>
        <v>44288</v>
      </c>
      <c r="F59" s="39">
        <f t="shared" si="25"/>
        <v>44289</v>
      </c>
      <c r="G59" s="39">
        <f t="shared" si="25"/>
        <v>44290</v>
      </c>
      <c r="H59" s="39">
        <f t="shared" si="25"/>
        <v>44291</v>
      </c>
      <c r="I59" s="39">
        <f t="shared" si="25"/>
        <v>44292</v>
      </c>
      <c r="J59" s="39">
        <f t="shared" si="25"/>
        <v>44293</v>
      </c>
      <c r="K59" s="39">
        <f t="shared" si="25"/>
        <v>44294</v>
      </c>
      <c r="L59" s="39">
        <f t="shared" si="25"/>
        <v>44295</v>
      </c>
      <c r="M59" s="39">
        <f t="shared" si="25"/>
        <v>44296</v>
      </c>
      <c r="N59" s="39">
        <f t="shared" si="25"/>
        <v>44297</v>
      </c>
      <c r="O59" s="39">
        <f t="shared" si="25"/>
        <v>44298</v>
      </c>
      <c r="P59" s="39">
        <f t="shared" si="25"/>
        <v>44299</v>
      </c>
      <c r="Q59" s="39">
        <f t="shared" si="25"/>
        <v>44300</v>
      </c>
      <c r="R59" s="39">
        <f t="shared" si="25"/>
        <v>44301</v>
      </c>
      <c r="S59" s="39">
        <f t="shared" si="25"/>
        <v>44302</v>
      </c>
      <c r="T59" s="39">
        <f t="shared" ref="T59:AH60" si="26">IF(T$2&lt;&gt;"",T$2,"")</f>
        <v>44303</v>
      </c>
      <c r="U59" s="39">
        <f t="shared" si="26"/>
        <v>44304</v>
      </c>
      <c r="V59" s="39">
        <f t="shared" si="26"/>
        <v>44305</v>
      </c>
      <c r="W59" s="39">
        <f t="shared" si="26"/>
        <v>44306</v>
      </c>
      <c r="X59" s="39">
        <f t="shared" si="26"/>
        <v>44307</v>
      </c>
      <c r="Y59" s="39">
        <f t="shared" si="26"/>
        <v>44308</v>
      </c>
      <c r="Z59" s="39">
        <f t="shared" si="26"/>
        <v>44309</v>
      </c>
      <c r="AA59" s="39">
        <f t="shared" si="26"/>
        <v>44310</v>
      </c>
      <c r="AB59" s="39">
        <f t="shared" si="26"/>
        <v>44311</v>
      </c>
      <c r="AC59" s="39">
        <f t="shared" si="26"/>
        <v>44312</v>
      </c>
      <c r="AD59" s="39">
        <f t="shared" si="26"/>
        <v>44313</v>
      </c>
      <c r="AE59" s="39">
        <f t="shared" si="26"/>
        <v>44314</v>
      </c>
      <c r="AF59" s="39">
        <f t="shared" si="26"/>
        <v>44315</v>
      </c>
      <c r="AG59" s="39">
        <f t="shared" si="26"/>
        <v>44316</v>
      </c>
      <c r="AH59" s="39" t="str">
        <f t="shared" si="26"/>
        <v/>
      </c>
      <c r="AI59" s="573" t="s">
        <v>58</v>
      </c>
      <c r="AJ59" s="574" t="s">
        <v>44</v>
      </c>
      <c r="AZ59" s="80"/>
      <c r="BA59" s="80"/>
      <c r="BC59" s="80"/>
      <c r="BD59" s="80"/>
    </row>
    <row r="60" spans="1:56" ht="13.5" customHeight="1" x14ac:dyDescent="0.15">
      <c r="A60" s="83" t="s">
        <v>90</v>
      </c>
      <c r="B60" s="82" t="s">
        <v>51</v>
      </c>
      <c r="C60" s="81" t="s">
        <v>89</v>
      </c>
      <c r="D60" s="38">
        <f t="shared" si="25"/>
        <v>44287</v>
      </c>
      <c r="E60" s="38">
        <f t="shared" si="25"/>
        <v>44288</v>
      </c>
      <c r="F60" s="38">
        <f t="shared" si="25"/>
        <v>44289</v>
      </c>
      <c r="G60" s="38">
        <f t="shared" si="25"/>
        <v>44290</v>
      </c>
      <c r="H60" s="38">
        <f t="shared" si="25"/>
        <v>44291</v>
      </c>
      <c r="I60" s="38">
        <f t="shared" si="25"/>
        <v>44292</v>
      </c>
      <c r="J60" s="38">
        <f t="shared" si="25"/>
        <v>44293</v>
      </c>
      <c r="K60" s="38">
        <f t="shared" si="25"/>
        <v>44294</v>
      </c>
      <c r="L60" s="38">
        <f t="shared" si="25"/>
        <v>44295</v>
      </c>
      <c r="M60" s="38">
        <f t="shared" si="25"/>
        <v>44296</v>
      </c>
      <c r="N60" s="38">
        <f t="shared" si="25"/>
        <v>44297</v>
      </c>
      <c r="O60" s="38">
        <f t="shared" si="25"/>
        <v>44298</v>
      </c>
      <c r="P60" s="38">
        <f t="shared" si="25"/>
        <v>44299</v>
      </c>
      <c r="Q60" s="38">
        <f t="shared" si="25"/>
        <v>44300</v>
      </c>
      <c r="R60" s="38">
        <f t="shared" si="25"/>
        <v>44301</v>
      </c>
      <c r="S60" s="38">
        <f t="shared" si="25"/>
        <v>44302</v>
      </c>
      <c r="T60" s="38">
        <f t="shared" si="26"/>
        <v>44303</v>
      </c>
      <c r="U60" s="38">
        <f t="shared" si="26"/>
        <v>44304</v>
      </c>
      <c r="V60" s="38">
        <f t="shared" si="26"/>
        <v>44305</v>
      </c>
      <c r="W60" s="38">
        <f t="shared" si="26"/>
        <v>44306</v>
      </c>
      <c r="X60" s="38">
        <f t="shared" si="26"/>
        <v>44307</v>
      </c>
      <c r="Y60" s="38">
        <f t="shared" si="26"/>
        <v>44308</v>
      </c>
      <c r="Z60" s="38">
        <f t="shared" si="26"/>
        <v>44309</v>
      </c>
      <c r="AA60" s="38">
        <f t="shared" si="26"/>
        <v>44310</v>
      </c>
      <c r="AB60" s="38">
        <f t="shared" si="26"/>
        <v>44311</v>
      </c>
      <c r="AC60" s="38">
        <f t="shared" si="26"/>
        <v>44312</v>
      </c>
      <c r="AD60" s="38">
        <f t="shared" si="26"/>
        <v>44313</v>
      </c>
      <c r="AE60" s="38">
        <f t="shared" si="26"/>
        <v>44314</v>
      </c>
      <c r="AF60" s="38">
        <f t="shared" si="26"/>
        <v>44315</v>
      </c>
      <c r="AG60" s="38">
        <f t="shared" si="26"/>
        <v>44316</v>
      </c>
      <c r="AH60" s="37" t="str">
        <f t="shared" si="26"/>
        <v/>
      </c>
      <c r="AI60" s="345"/>
      <c r="AJ60" s="575"/>
      <c r="AZ60" s="79"/>
      <c r="BA60" s="79"/>
      <c r="BC60" s="79"/>
      <c r="BD60" s="79"/>
    </row>
    <row r="61" spans="1:56" ht="13.5" customHeight="1" x14ac:dyDescent="0.15">
      <c r="A61" s="588" t="s">
        <v>88</v>
      </c>
      <c r="B61" s="66">
        <f>IF($C61&lt;&gt;"",MAX($B$60:$B60)+1,"")</f>
        <v>1</v>
      </c>
      <c r="C61" s="65" t="s">
        <v>87</v>
      </c>
      <c r="D61" s="168">
        <v>1</v>
      </c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T61" s="168"/>
      <c r="U61" s="168"/>
      <c r="V61" s="168"/>
      <c r="W61" s="168"/>
      <c r="X61" s="168"/>
      <c r="Y61" s="168"/>
      <c r="Z61" s="168"/>
      <c r="AA61" s="168"/>
      <c r="AB61" s="168"/>
      <c r="AC61" s="168"/>
      <c r="AD61" s="168"/>
      <c r="AE61" s="168"/>
      <c r="AF61" s="168"/>
      <c r="AG61" s="168"/>
      <c r="AH61" s="169"/>
      <c r="AI61" s="170">
        <f t="shared" ref="AI61:AI99" si="27">IF($AK$4&lt;&gt;"",0,SUM($D61:$AH61))</f>
        <v>1</v>
      </c>
      <c r="AJ61" s="591">
        <f>IF($AK$4&lt;&gt;"",0,SUM(AI61:AI68))</f>
        <v>4</v>
      </c>
      <c r="AZ61" s="79"/>
      <c r="BA61" s="79"/>
      <c r="BC61" s="79"/>
      <c r="BD61" s="79"/>
    </row>
    <row r="62" spans="1:56" ht="13.5" customHeight="1" x14ac:dyDescent="0.15">
      <c r="A62" s="589"/>
      <c r="B62" s="66">
        <f>IF($C62&lt;&gt;"",MAX($B$60:$B61)+1,"")</f>
        <v>2</v>
      </c>
      <c r="C62" s="65" t="s">
        <v>86</v>
      </c>
      <c r="D62" s="168">
        <v>1</v>
      </c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  <c r="T62" s="168"/>
      <c r="U62" s="168"/>
      <c r="V62" s="168"/>
      <c r="W62" s="168"/>
      <c r="X62" s="168"/>
      <c r="Y62" s="168"/>
      <c r="Z62" s="168"/>
      <c r="AA62" s="168"/>
      <c r="AB62" s="168"/>
      <c r="AC62" s="168"/>
      <c r="AD62" s="168"/>
      <c r="AE62" s="168"/>
      <c r="AF62" s="168"/>
      <c r="AG62" s="168"/>
      <c r="AH62" s="169"/>
      <c r="AI62" s="170">
        <f t="shared" si="27"/>
        <v>1</v>
      </c>
      <c r="AJ62" s="592"/>
      <c r="AZ62" s="79"/>
      <c r="BA62" s="79"/>
      <c r="BC62" s="79"/>
      <c r="BD62" s="79"/>
    </row>
    <row r="63" spans="1:56" ht="13.5" customHeight="1" x14ac:dyDescent="0.15">
      <c r="A63" s="589"/>
      <c r="B63" s="66">
        <f>IF($C63&lt;&gt;"",MAX($B$60:$B62)+1,"")</f>
        <v>3</v>
      </c>
      <c r="C63" s="65" t="s">
        <v>85</v>
      </c>
      <c r="D63" s="168">
        <v>1</v>
      </c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  <c r="P63" s="168"/>
      <c r="Q63" s="168"/>
      <c r="R63" s="168"/>
      <c r="S63" s="168"/>
      <c r="T63" s="168"/>
      <c r="U63" s="168"/>
      <c r="V63" s="168"/>
      <c r="W63" s="168"/>
      <c r="X63" s="168"/>
      <c r="Y63" s="168"/>
      <c r="Z63" s="168"/>
      <c r="AA63" s="168"/>
      <c r="AB63" s="168"/>
      <c r="AC63" s="168"/>
      <c r="AD63" s="168"/>
      <c r="AE63" s="168"/>
      <c r="AF63" s="168"/>
      <c r="AG63" s="168"/>
      <c r="AH63" s="169"/>
      <c r="AI63" s="170">
        <f t="shared" si="27"/>
        <v>1</v>
      </c>
      <c r="AJ63" s="592"/>
      <c r="AZ63" s="79"/>
      <c r="BA63" s="79"/>
      <c r="BC63" s="79"/>
      <c r="BD63" s="79"/>
    </row>
    <row r="64" spans="1:56" ht="13.5" customHeight="1" x14ac:dyDescent="0.15">
      <c r="A64" s="589"/>
      <c r="B64" s="66">
        <f>IF($C64&lt;&gt;"",MAX($B$60:$B63)+1,"")</f>
        <v>4</v>
      </c>
      <c r="C64" s="65" t="s">
        <v>84</v>
      </c>
      <c r="D64" s="168">
        <v>1</v>
      </c>
      <c r="E64" s="168"/>
      <c r="F64" s="168"/>
      <c r="G64" s="168"/>
      <c r="H64" s="168"/>
      <c r="I64" s="168"/>
      <c r="J64" s="168"/>
      <c r="K64" s="168"/>
      <c r="L64" s="168"/>
      <c r="M64" s="168"/>
      <c r="N64" s="168"/>
      <c r="O64" s="168"/>
      <c r="P64" s="168"/>
      <c r="Q64" s="168"/>
      <c r="R64" s="168"/>
      <c r="S64" s="168"/>
      <c r="T64" s="168"/>
      <c r="U64" s="168"/>
      <c r="V64" s="168"/>
      <c r="W64" s="168"/>
      <c r="X64" s="168"/>
      <c r="Y64" s="168"/>
      <c r="Z64" s="168"/>
      <c r="AA64" s="168"/>
      <c r="AB64" s="168"/>
      <c r="AC64" s="168"/>
      <c r="AD64" s="168"/>
      <c r="AE64" s="168"/>
      <c r="AF64" s="168"/>
      <c r="AG64" s="168"/>
      <c r="AH64" s="169"/>
      <c r="AI64" s="170">
        <f t="shared" si="27"/>
        <v>1</v>
      </c>
      <c r="AJ64" s="592"/>
      <c r="BC64" s="79"/>
      <c r="BD64" s="79"/>
    </row>
    <row r="65" spans="1:56" ht="13.5" customHeight="1" x14ac:dyDescent="0.15">
      <c r="A65" s="589"/>
      <c r="B65" s="66">
        <f>IF($C65&lt;&gt;"",MAX($B$60:$B64)+1,"")</f>
        <v>5</v>
      </c>
      <c r="C65" s="65" t="s">
        <v>83</v>
      </c>
      <c r="D65" s="168"/>
      <c r="E65" s="168"/>
      <c r="F65" s="168"/>
      <c r="G65" s="168"/>
      <c r="H65" s="168"/>
      <c r="I65" s="168"/>
      <c r="J65" s="168"/>
      <c r="K65" s="168"/>
      <c r="L65" s="168"/>
      <c r="M65" s="168"/>
      <c r="N65" s="168"/>
      <c r="O65" s="168"/>
      <c r="P65" s="168"/>
      <c r="Q65" s="168"/>
      <c r="R65" s="168"/>
      <c r="S65" s="168"/>
      <c r="T65" s="168"/>
      <c r="U65" s="168"/>
      <c r="V65" s="168"/>
      <c r="W65" s="168"/>
      <c r="X65" s="168"/>
      <c r="Y65" s="168"/>
      <c r="Z65" s="168"/>
      <c r="AA65" s="168"/>
      <c r="AB65" s="168"/>
      <c r="AC65" s="168"/>
      <c r="AD65" s="168"/>
      <c r="AE65" s="168"/>
      <c r="AF65" s="168"/>
      <c r="AG65" s="168"/>
      <c r="AH65" s="169"/>
      <c r="AI65" s="170">
        <f t="shared" si="27"/>
        <v>0</v>
      </c>
      <c r="AJ65" s="592"/>
      <c r="BC65" s="79"/>
      <c r="BD65" s="79"/>
    </row>
    <row r="66" spans="1:56" ht="13.5" customHeight="1" x14ac:dyDescent="0.15">
      <c r="A66" s="589"/>
      <c r="B66" s="66">
        <f>IF($C66&lt;&gt;"",MAX($B$60:$B65)+1,"")</f>
        <v>6</v>
      </c>
      <c r="C66" s="65" t="s">
        <v>82</v>
      </c>
      <c r="D66" s="168"/>
      <c r="E66" s="168"/>
      <c r="F66" s="168"/>
      <c r="G66" s="168"/>
      <c r="H66" s="168"/>
      <c r="I66" s="168"/>
      <c r="J66" s="168"/>
      <c r="K66" s="168"/>
      <c r="L66" s="168"/>
      <c r="M66" s="168"/>
      <c r="N66" s="168"/>
      <c r="O66" s="168"/>
      <c r="P66" s="168"/>
      <c r="Q66" s="168"/>
      <c r="R66" s="168"/>
      <c r="S66" s="168"/>
      <c r="T66" s="168"/>
      <c r="U66" s="168"/>
      <c r="V66" s="168"/>
      <c r="W66" s="168"/>
      <c r="X66" s="168"/>
      <c r="Y66" s="168"/>
      <c r="Z66" s="168"/>
      <c r="AA66" s="168"/>
      <c r="AB66" s="168"/>
      <c r="AC66" s="168"/>
      <c r="AD66" s="168"/>
      <c r="AE66" s="168"/>
      <c r="AF66" s="168"/>
      <c r="AG66" s="168"/>
      <c r="AH66" s="169"/>
      <c r="AI66" s="170">
        <f t="shared" si="27"/>
        <v>0</v>
      </c>
      <c r="AJ66" s="592"/>
      <c r="BC66" s="79"/>
      <c r="BD66" s="79"/>
    </row>
    <row r="67" spans="1:56" ht="13.5" customHeight="1" x14ac:dyDescent="0.15">
      <c r="A67" s="589"/>
      <c r="B67" s="66" t="str">
        <f>IF($C67&lt;&gt;"",MAX($B$60:$B66)+1,"")</f>
        <v/>
      </c>
      <c r="C67" s="65"/>
      <c r="D67" s="168"/>
      <c r="E67" s="168"/>
      <c r="F67" s="168"/>
      <c r="G67" s="168"/>
      <c r="H67" s="168"/>
      <c r="I67" s="168"/>
      <c r="J67" s="168"/>
      <c r="K67" s="168"/>
      <c r="L67" s="168"/>
      <c r="M67" s="168"/>
      <c r="N67" s="168"/>
      <c r="O67" s="168"/>
      <c r="P67" s="168"/>
      <c r="Q67" s="168"/>
      <c r="R67" s="168"/>
      <c r="S67" s="168"/>
      <c r="T67" s="168"/>
      <c r="U67" s="168"/>
      <c r="V67" s="168"/>
      <c r="W67" s="168"/>
      <c r="X67" s="168"/>
      <c r="Y67" s="168"/>
      <c r="Z67" s="168"/>
      <c r="AA67" s="168"/>
      <c r="AB67" s="168"/>
      <c r="AC67" s="168"/>
      <c r="AD67" s="168"/>
      <c r="AE67" s="168"/>
      <c r="AF67" s="168"/>
      <c r="AG67" s="168"/>
      <c r="AH67" s="169"/>
      <c r="AI67" s="170">
        <f t="shared" si="27"/>
        <v>0</v>
      </c>
      <c r="AJ67" s="592"/>
      <c r="BC67" s="79"/>
      <c r="BD67" s="79"/>
    </row>
    <row r="68" spans="1:56" ht="13.5" customHeight="1" thickBot="1" x14ac:dyDescent="0.2">
      <c r="A68" s="590"/>
      <c r="B68" s="78" t="str">
        <f>IF($C68&lt;&gt;"",MAX($B$60:$B67)+1,"")</f>
        <v/>
      </c>
      <c r="C68" s="77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  <c r="AA68" s="76"/>
      <c r="AB68" s="76"/>
      <c r="AC68" s="76"/>
      <c r="AD68" s="76"/>
      <c r="AE68" s="76"/>
      <c r="AF68" s="76"/>
      <c r="AG68" s="76"/>
      <c r="AH68" s="75"/>
      <c r="AI68" s="74">
        <f t="shared" si="27"/>
        <v>0</v>
      </c>
      <c r="AJ68" s="593"/>
      <c r="AZ68" s="80"/>
      <c r="BA68" s="80"/>
      <c r="BC68" s="79"/>
      <c r="BD68" s="79"/>
    </row>
    <row r="69" spans="1:56" ht="13.5" customHeight="1" thickTop="1" x14ac:dyDescent="0.15">
      <c r="A69" s="594" t="s">
        <v>1</v>
      </c>
      <c r="B69" s="72">
        <f>IF($C69&lt;&gt;"",MAX($B$60:$B68)+1,"")</f>
        <v>7</v>
      </c>
      <c r="C69" s="71" t="s">
        <v>81</v>
      </c>
      <c r="D69" s="70">
        <v>1</v>
      </c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0"/>
      <c r="AG69" s="70"/>
      <c r="AH69" s="69"/>
      <c r="AI69" s="68">
        <f t="shared" si="27"/>
        <v>1</v>
      </c>
      <c r="AJ69" s="595">
        <f>IF($AK$4&lt;&gt;"",0,SUM(AI69:AI75))</f>
        <v>7</v>
      </c>
    </row>
    <row r="70" spans="1:56" ht="13.5" customHeight="1" x14ac:dyDescent="0.15">
      <c r="A70" s="589"/>
      <c r="B70" s="66">
        <f>IF($C70&lt;&gt;"",MAX($B$60:$B69)+1,"")</f>
        <v>8</v>
      </c>
      <c r="C70" s="65" t="s">
        <v>80</v>
      </c>
      <c r="D70" s="168">
        <v>1</v>
      </c>
      <c r="E70" s="168"/>
      <c r="F70" s="168"/>
      <c r="G70" s="168"/>
      <c r="H70" s="168"/>
      <c r="I70" s="168"/>
      <c r="J70" s="168"/>
      <c r="K70" s="168"/>
      <c r="L70" s="168"/>
      <c r="M70" s="168"/>
      <c r="N70" s="168"/>
      <c r="O70" s="168"/>
      <c r="P70" s="168"/>
      <c r="Q70" s="168"/>
      <c r="R70" s="168"/>
      <c r="S70" s="168"/>
      <c r="T70" s="168"/>
      <c r="U70" s="168"/>
      <c r="V70" s="168"/>
      <c r="W70" s="168"/>
      <c r="X70" s="168"/>
      <c r="Y70" s="168"/>
      <c r="Z70" s="168"/>
      <c r="AA70" s="168"/>
      <c r="AB70" s="168"/>
      <c r="AC70" s="168"/>
      <c r="AD70" s="168"/>
      <c r="AE70" s="168"/>
      <c r="AF70" s="168"/>
      <c r="AG70" s="168"/>
      <c r="AH70" s="169"/>
      <c r="AI70" s="170">
        <f t="shared" si="27"/>
        <v>1</v>
      </c>
      <c r="AJ70" s="592"/>
    </row>
    <row r="71" spans="1:56" ht="13.5" customHeight="1" x14ac:dyDescent="0.15">
      <c r="A71" s="589"/>
      <c r="B71" s="66">
        <f>IF($C71&lt;&gt;"",MAX($B$60:$B70)+1,"")</f>
        <v>9</v>
      </c>
      <c r="C71" s="65" t="s">
        <v>79</v>
      </c>
      <c r="D71" s="168">
        <v>1</v>
      </c>
      <c r="E71" s="168"/>
      <c r="F71" s="168"/>
      <c r="G71" s="168"/>
      <c r="H71" s="168"/>
      <c r="I71" s="168"/>
      <c r="J71" s="168"/>
      <c r="K71" s="168"/>
      <c r="L71" s="168"/>
      <c r="M71" s="168"/>
      <c r="N71" s="168"/>
      <c r="O71" s="168"/>
      <c r="P71" s="168"/>
      <c r="Q71" s="168"/>
      <c r="R71" s="168"/>
      <c r="S71" s="168"/>
      <c r="T71" s="168"/>
      <c r="U71" s="168"/>
      <c r="V71" s="168"/>
      <c r="W71" s="168"/>
      <c r="X71" s="168"/>
      <c r="Y71" s="168"/>
      <c r="Z71" s="168"/>
      <c r="AA71" s="168"/>
      <c r="AB71" s="168"/>
      <c r="AC71" s="168"/>
      <c r="AD71" s="168"/>
      <c r="AE71" s="168"/>
      <c r="AF71" s="168"/>
      <c r="AG71" s="168"/>
      <c r="AH71" s="169"/>
      <c r="AI71" s="170">
        <f t="shared" si="27"/>
        <v>1</v>
      </c>
      <c r="AJ71" s="592"/>
    </row>
    <row r="72" spans="1:56" ht="13.5" customHeight="1" x14ac:dyDescent="0.15">
      <c r="A72" s="589"/>
      <c r="B72" s="66">
        <f>IF($C72&lt;&gt;"",MAX($B$60:$B71)+1,"")</f>
        <v>10</v>
      </c>
      <c r="C72" s="65" t="s">
        <v>78</v>
      </c>
      <c r="D72" s="168">
        <v>1</v>
      </c>
      <c r="E72" s="168"/>
      <c r="F72" s="168"/>
      <c r="G72" s="168"/>
      <c r="H72" s="168"/>
      <c r="I72" s="168"/>
      <c r="J72" s="168"/>
      <c r="K72" s="168"/>
      <c r="L72" s="168"/>
      <c r="M72" s="168"/>
      <c r="N72" s="168"/>
      <c r="O72" s="168"/>
      <c r="P72" s="168"/>
      <c r="Q72" s="168"/>
      <c r="R72" s="168"/>
      <c r="S72" s="168"/>
      <c r="T72" s="168"/>
      <c r="U72" s="168"/>
      <c r="V72" s="168"/>
      <c r="W72" s="168"/>
      <c r="X72" s="168"/>
      <c r="Y72" s="168"/>
      <c r="Z72" s="168"/>
      <c r="AA72" s="168"/>
      <c r="AB72" s="168"/>
      <c r="AC72" s="168"/>
      <c r="AD72" s="168"/>
      <c r="AE72" s="168"/>
      <c r="AF72" s="168"/>
      <c r="AG72" s="168"/>
      <c r="AH72" s="169"/>
      <c r="AI72" s="170">
        <f t="shared" si="27"/>
        <v>1</v>
      </c>
      <c r="AJ72" s="592"/>
    </row>
    <row r="73" spans="1:56" ht="13.5" customHeight="1" x14ac:dyDescent="0.15">
      <c r="A73" s="589"/>
      <c r="B73" s="66">
        <f>IF($C73&lt;&gt;"",MAX($B$60:$B72)+1,"")</f>
        <v>11</v>
      </c>
      <c r="C73" s="65" t="s">
        <v>77</v>
      </c>
      <c r="D73" s="168">
        <v>1</v>
      </c>
      <c r="E73" s="168"/>
      <c r="F73" s="168"/>
      <c r="G73" s="168"/>
      <c r="H73" s="168"/>
      <c r="I73" s="168"/>
      <c r="J73" s="168"/>
      <c r="K73" s="168"/>
      <c r="L73" s="168"/>
      <c r="M73" s="168"/>
      <c r="N73" s="168"/>
      <c r="O73" s="168"/>
      <c r="P73" s="168"/>
      <c r="Q73" s="168"/>
      <c r="R73" s="168"/>
      <c r="S73" s="168"/>
      <c r="T73" s="168"/>
      <c r="U73" s="168"/>
      <c r="V73" s="168"/>
      <c r="W73" s="168"/>
      <c r="X73" s="168"/>
      <c r="Y73" s="168"/>
      <c r="Z73" s="168"/>
      <c r="AA73" s="168"/>
      <c r="AB73" s="168"/>
      <c r="AC73" s="168"/>
      <c r="AD73" s="168"/>
      <c r="AE73" s="168"/>
      <c r="AF73" s="168"/>
      <c r="AG73" s="168"/>
      <c r="AH73" s="169"/>
      <c r="AI73" s="170">
        <f t="shared" si="27"/>
        <v>1</v>
      </c>
      <c r="AJ73" s="592"/>
      <c r="AZ73" s="80"/>
      <c r="BA73" s="80"/>
      <c r="BC73" s="80"/>
      <c r="BD73" s="80"/>
    </row>
    <row r="74" spans="1:56" ht="13.5" customHeight="1" x14ac:dyDescent="0.15">
      <c r="A74" s="589"/>
      <c r="B74" s="66">
        <f>IF($C74&lt;&gt;"",MAX($B$60:$B73)+1,"")</f>
        <v>12</v>
      </c>
      <c r="C74" s="65" t="s">
        <v>155</v>
      </c>
      <c r="D74" s="168">
        <v>1</v>
      </c>
      <c r="E74" s="168"/>
      <c r="F74" s="168"/>
      <c r="G74" s="168"/>
      <c r="H74" s="168"/>
      <c r="I74" s="168"/>
      <c r="J74" s="168"/>
      <c r="K74" s="168"/>
      <c r="L74" s="168"/>
      <c r="M74" s="168"/>
      <c r="N74" s="168"/>
      <c r="O74" s="168"/>
      <c r="P74" s="168"/>
      <c r="Q74" s="168"/>
      <c r="R74" s="168"/>
      <c r="S74" s="168"/>
      <c r="T74" s="168"/>
      <c r="U74" s="168"/>
      <c r="V74" s="168"/>
      <c r="W74" s="168"/>
      <c r="X74" s="168"/>
      <c r="Y74" s="168"/>
      <c r="Z74" s="168"/>
      <c r="AA74" s="168"/>
      <c r="AB74" s="168"/>
      <c r="AC74" s="168"/>
      <c r="AD74" s="168"/>
      <c r="AE74" s="168"/>
      <c r="AF74" s="168"/>
      <c r="AG74" s="168"/>
      <c r="AH74" s="169"/>
      <c r="AI74" s="170">
        <f t="shared" si="27"/>
        <v>1</v>
      </c>
      <c r="AJ74" s="592"/>
      <c r="AZ74" s="79"/>
      <c r="BA74" s="79"/>
      <c r="BC74" s="79"/>
      <c r="BD74" s="79"/>
    </row>
    <row r="75" spans="1:56" ht="13.5" customHeight="1" thickBot="1" x14ac:dyDescent="0.2">
      <c r="A75" s="590"/>
      <c r="B75" s="78">
        <f>IF($C75&lt;&gt;"",MAX($B$60:$B74)+1,"")</f>
        <v>13</v>
      </c>
      <c r="C75" s="77" t="s">
        <v>156</v>
      </c>
      <c r="D75" s="76">
        <v>1</v>
      </c>
      <c r="E75" s="76"/>
      <c r="F75" s="76"/>
      <c r="G75" s="76"/>
      <c r="H75" s="76"/>
      <c r="I75" s="7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  <c r="AC75" s="76"/>
      <c r="AD75" s="76"/>
      <c r="AE75" s="76"/>
      <c r="AF75" s="76"/>
      <c r="AG75" s="76"/>
      <c r="AH75" s="75"/>
      <c r="AI75" s="74">
        <f t="shared" si="27"/>
        <v>1</v>
      </c>
      <c r="AJ75" s="593"/>
      <c r="AZ75" s="79"/>
      <c r="BA75" s="79"/>
      <c r="BC75" s="79"/>
      <c r="BD75" s="79"/>
    </row>
    <row r="76" spans="1:56" ht="13.5" customHeight="1" thickTop="1" x14ac:dyDescent="0.15">
      <c r="A76" s="594" t="s">
        <v>2</v>
      </c>
      <c r="B76" s="72">
        <f>IF($C76&lt;&gt;"",MAX($B$60:$B75)+1,"")</f>
        <v>14</v>
      </c>
      <c r="C76" s="71" t="s">
        <v>76</v>
      </c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  <c r="AE76" s="70"/>
      <c r="AF76" s="70"/>
      <c r="AG76" s="70"/>
      <c r="AH76" s="69"/>
      <c r="AI76" s="68">
        <f t="shared" si="27"/>
        <v>0</v>
      </c>
      <c r="AJ76" s="595">
        <f>IF($AK$4&lt;&gt;"",0,SUM(AI76:AI84))</f>
        <v>4</v>
      </c>
      <c r="AZ76" s="79"/>
      <c r="BA76" s="79"/>
      <c r="BC76" s="79"/>
      <c r="BD76" s="79"/>
    </row>
    <row r="77" spans="1:56" ht="13.5" customHeight="1" x14ac:dyDescent="0.15">
      <c r="A77" s="589"/>
      <c r="B77" s="66">
        <f>IF($C77&lt;&gt;"",MAX($B$60:$B76)+1,"")</f>
        <v>15</v>
      </c>
      <c r="C77" s="65" t="s">
        <v>75</v>
      </c>
      <c r="D77" s="168"/>
      <c r="E77" s="168"/>
      <c r="F77" s="168"/>
      <c r="G77" s="168"/>
      <c r="H77" s="168"/>
      <c r="I77" s="168"/>
      <c r="J77" s="168"/>
      <c r="K77" s="168"/>
      <c r="L77" s="168"/>
      <c r="M77" s="168"/>
      <c r="N77" s="168"/>
      <c r="O77" s="168"/>
      <c r="P77" s="168"/>
      <c r="Q77" s="168"/>
      <c r="R77" s="168"/>
      <c r="S77" s="168"/>
      <c r="T77" s="168"/>
      <c r="U77" s="168"/>
      <c r="V77" s="168"/>
      <c r="W77" s="168"/>
      <c r="X77" s="168"/>
      <c r="Y77" s="168"/>
      <c r="Z77" s="168"/>
      <c r="AA77" s="168"/>
      <c r="AB77" s="168"/>
      <c r="AC77" s="168"/>
      <c r="AD77" s="168"/>
      <c r="AE77" s="168"/>
      <c r="AF77" s="168"/>
      <c r="AG77" s="168"/>
      <c r="AH77" s="169"/>
      <c r="AI77" s="170">
        <f t="shared" si="27"/>
        <v>0</v>
      </c>
      <c r="AJ77" s="592"/>
      <c r="AZ77" s="79"/>
      <c r="BA77" s="79"/>
      <c r="BC77" s="79"/>
      <c r="BD77" s="79"/>
    </row>
    <row r="78" spans="1:56" ht="13.5" customHeight="1" x14ac:dyDescent="0.15">
      <c r="A78" s="589"/>
      <c r="B78" s="66">
        <f>IF($C78&lt;&gt;"",MAX($B$60:$B77)+1,"")</f>
        <v>16</v>
      </c>
      <c r="C78" s="65" t="s">
        <v>74</v>
      </c>
      <c r="D78" s="168">
        <v>1</v>
      </c>
      <c r="E78" s="168"/>
      <c r="F78" s="168"/>
      <c r="G78" s="168"/>
      <c r="H78" s="168"/>
      <c r="I78" s="168"/>
      <c r="J78" s="168"/>
      <c r="K78" s="168"/>
      <c r="L78" s="168"/>
      <c r="M78" s="168"/>
      <c r="N78" s="168"/>
      <c r="O78" s="168"/>
      <c r="P78" s="168"/>
      <c r="Q78" s="168"/>
      <c r="R78" s="168"/>
      <c r="S78" s="168"/>
      <c r="T78" s="168"/>
      <c r="U78" s="168"/>
      <c r="V78" s="168"/>
      <c r="W78" s="168"/>
      <c r="X78" s="168"/>
      <c r="Y78" s="168"/>
      <c r="Z78" s="168"/>
      <c r="AA78" s="168"/>
      <c r="AB78" s="168"/>
      <c r="AC78" s="168"/>
      <c r="AD78" s="168"/>
      <c r="AE78" s="168"/>
      <c r="AF78" s="168"/>
      <c r="AG78" s="168"/>
      <c r="AH78" s="169"/>
      <c r="AI78" s="170">
        <f t="shared" si="27"/>
        <v>1</v>
      </c>
      <c r="AJ78" s="592"/>
      <c r="BC78" s="79"/>
      <c r="BD78" s="79"/>
    </row>
    <row r="79" spans="1:56" ht="13.5" customHeight="1" x14ac:dyDescent="0.15">
      <c r="A79" s="589"/>
      <c r="B79" s="66">
        <f>IF($C79&lt;&gt;"",MAX($B$60:$B78)+1,"")</f>
        <v>17</v>
      </c>
      <c r="C79" s="65" t="s">
        <v>73</v>
      </c>
      <c r="D79" s="168">
        <v>1</v>
      </c>
      <c r="E79" s="168"/>
      <c r="F79" s="168"/>
      <c r="G79" s="168"/>
      <c r="H79" s="168"/>
      <c r="I79" s="168"/>
      <c r="J79" s="168"/>
      <c r="K79" s="168"/>
      <c r="L79" s="168"/>
      <c r="M79" s="168"/>
      <c r="N79" s="168"/>
      <c r="O79" s="168"/>
      <c r="P79" s="168"/>
      <c r="Q79" s="168"/>
      <c r="R79" s="168"/>
      <c r="S79" s="168"/>
      <c r="T79" s="168"/>
      <c r="U79" s="168"/>
      <c r="V79" s="168"/>
      <c r="W79" s="168"/>
      <c r="X79" s="168"/>
      <c r="Y79" s="168"/>
      <c r="Z79" s="168"/>
      <c r="AA79" s="168"/>
      <c r="AB79" s="168"/>
      <c r="AC79" s="168"/>
      <c r="AD79" s="168"/>
      <c r="AE79" s="168"/>
      <c r="AF79" s="168"/>
      <c r="AG79" s="168"/>
      <c r="AH79" s="169"/>
      <c r="AI79" s="170">
        <f t="shared" si="27"/>
        <v>1</v>
      </c>
      <c r="AJ79" s="592"/>
      <c r="BC79" s="79"/>
      <c r="BD79" s="79"/>
    </row>
    <row r="80" spans="1:56" ht="13.5" customHeight="1" x14ac:dyDescent="0.15">
      <c r="A80" s="589"/>
      <c r="B80" s="66">
        <f>IF($C80&lt;&gt;"",MAX($B$60:$B79)+1,"")</f>
        <v>18</v>
      </c>
      <c r="C80" s="65" t="s">
        <v>72</v>
      </c>
      <c r="D80" s="168">
        <v>1</v>
      </c>
      <c r="E80" s="168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68"/>
      <c r="Q80" s="168"/>
      <c r="R80" s="168"/>
      <c r="S80" s="168"/>
      <c r="T80" s="168"/>
      <c r="U80" s="168"/>
      <c r="V80" s="168"/>
      <c r="W80" s="168"/>
      <c r="X80" s="168"/>
      <c r="Y80" s="168"/>
      <c r="Z80" s="168"/>
      <c r="AA80" s="168"/>
      <c r="AB80" s="168"/>
      <c r="AC80" s="168"/>
      <c r="AD80" s="168"/>
      <c r="AE80" s="168"/>
      <c r="AF80" s="168"/>
      <c r="AG80" s="168"/>
      <c r="AH80" s="169"/>
      <c r="AI80" s="170">
        <f t="shared" si="27"/>
        <v>1</v>
      </c>
      <c r="AJ80" s="592"/>
      <c r="BC80" s="79"/>
      <c r="BD80" s="79"/>
    </row>
    <row r="81" spans="1:56" ht="13.5" customHeight="1" x14ac:dyDescent="0.15">
      <c r="A81" s="589"/>
      <c r="B81" s="66">
        <f>IF($C81&lt;&gt;"",MAX($B$60:$B80)+1,"")</f>
        <v>19</v>
      </c>
      <c r="C81" s="65" t="s">
        <v>71</v>
      </c>
      <c r="D81" s="168"/>
      <c r="E81" s="168"/>
      <c r="F81" s="168"/>
      <c r="G81" s="168"/>
      <c r="H81" s="168"/>
      <c r="I81" s="168"/>
      <c r="J81" s="168"/>
      <c r="K81" s="168"/>
      <c r="L81" s="168"/>
      <c r="M81" s="168"/>
      <c r="N81" s="168"/>
      <c r="O81" s="168"/>
      <c r="P81" s="168"/>
      <c r="Q81" s="168"/>
      <c r="R81" s="168"/>
      <c r="S81" s="168"/>
      <c r="T81" s="168"/>
      <c r="U81" s="168"/>
      <c r="V81" s="168"/>
      <c r="W81" s="168"/>
      <c r="X81" s="168"/>
      <c r="Y81" s="168"/>
      <c r="Z81" s="168"/>
      <c r="AA81" s="168"/>
      <c r="AB81" s="168"/>
      <c r="AC81" s="168"/>
      <c r="AD81" s="168"/>
      <c r="AE81" s="168"/>
      <c r="AF81" s="168"/>
      <c r="AG81" s="168"/>
      <c r="AH81" s="169"/>
      <c r="AI81" s="170">
        <f t="shared" si="27"/>
        <v>0</v>
      </c>
      <c r="AJ81" s="592"/>
      <c r="BC81" s="79"/>
      <c r="BD81" s="79"/>
    </row>
    <row r="82" spans="1:56" ht="13.5" customHeight="1" x14ac:dyDescent="0.15">
      <c r="A82" s="589"/>
      <c r="B82" s="66">
        <f>IF($C82&lt;&gt;"",MAX($B$60:$B81)+1,"")</f>
        <v>20</v>
      </c>
      <c r="C82" s="65" t="s">
        <v>70</v>
      </c>
      <c r="D82" s="168">
        <v>1</v>
      </c>
      <c r="E82" s="168"/>
      <c r="F82" s="168"/>
      <c r="G82" s="168"/>
      <c r="H82" s="168"/>
      <c r="I82" s="168"/>
      <c r="J82" s="168"/>
      <c r="K82" s="168"/>
      <c r="L82" s="168"/>
      <c r="M82" s="168"/>
      <c r="N82" s="168"/>
      <c r="O82" s="168"/>
      <c r="P82" s="168"/>
      <c r="Q82" s="168"/>
      <c r="R82" s="168"/>
      <c r="S82" s="168"/>
      <c r="T82" s="168"/>
      <c r="U82" s="168"/>
      <c r="V82" s="168"/>
      <c r="W82" s="168"/>
      <c r="X82" s="168"/>
      <c r="Y82" s="168"/>
      <c r="Z82" s="168"/>
      <c r="AA82" s="168"/>
      <c r="AB82" s="168"/>
      <c r="AC82" s="168"/>
      <c r="AD82" s="168"/>
      <c r="AE82" s="168"/>
      <c r="AF82" s="168"/>
      <c r="AG82" s="168"/>
      <c r="AH82" s="169"/>
      <c r="AI82" s="170">
        <f t="shared" si="27"/>
        <v>1</v>
      </c>
      <c r="AJ82" s="592"/>
      <c r="AZ82" s="80"/>
      <c r="BA82" s="80"/>
      <c r="BC82" s="79"/>
      <c r="BD82" s="79"/>
    </row>
    <row r="83" spans="1:56" ht="13.5" customHeight="1" x14ac:dyDescent="0.15">
      <c r="A83" s="589"/>
      <c r="B83" s="66" t="str">
        <f>IF($C83&lt;&gt;"",MAX($B$60:$B82)+1,"")</f>
        <v/>
      </c>
      <c r="C83" s="65"/>
      <c r="D83" s="168"/>
      <c r="E83" s="168"/>
      <c r="F83" s="168"/>
      <c r="G83" s="168"/>
      <c r="H83" s="168"/>
      <c r="I83" s="168"/>
      <c r="J83" s="168"/>
      <c r="K83" s="168"/>
      <c r="L83" s="168"/>
      <c r="M83" s="168"/>
      <c r="N83" s="168"/>
      <c r="O83" s="168"/>
      <c r="P83" s="168"/>
      <c r="Q83" s="168"/>
      <c r="R83" s="168"/>
      <c r="S83" s="168"/>
      <c r="T83" s="168"/>
      <c r="U83" s="168"/>
      <c r="V83" s="168"/>
      <c r="W83" s="168"/>
      <c r="X83" s="168"/>
      <c r="Y83" s="168"/>
      <c r="Z83" s="168"/>
      <c r="AA83" s="168"/>
      <c r="AB83" s="168"/>
      <c r="AC83" s="168"/>
      <c r="AD83" s="168"/>
      <c r="AE83" s="168"/>
      <c r="AF83" s="168"/>
      <c r="AG83" s="168"/>
      <c r="AH83" s="169"/>
      <c r="AI83" s="170">
        <f t="shared" si="27"/>
        <v>0</v>
      </c>
      <c r="AJ83" s="592"/>
    </row>
    <row r="84" spans="1:56" ht="13.5" customHeight="1" thickBot="1" x14ac:dyDescent="0.2">
      <c r="A84" s="590"/>
      <c r="B84" s="78" t="str">
        <f>IF($C84&lt;&gt;"",MAX($B$60:$B83)+1,"")</f>
        <v/>
      </c>
      <c r="C84" s="77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5"/>
      <c r="AI84" s="74">
        <f t="shared" si="27"/>
        <v>0</v>
      </c>
      <c r="AJ84" s="593"/>
    </row>
    <row r="85" spans="1:56" ht="13.5" customHeight="1" thickTop="1" x14ac:dyDescent="0.15">
      <c r="A85" s="594" t="s">
        <v>3</v>
      </c>
      <c r="B85" s="72">
        <f>IF($C85&lt;&gt;"",MAX($B$60:$B84)+1,"")</f>
        <v>21</v>
      </c>
      <c r="C85" s="71" t="s">
        <v>69</v>
      </c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  <c r="AE85" s="70"/>
      <c r="AF85" s="70"/>
      <c r="AG85" s="70"/>
      <c r="AH85" s="69"/>
      <c r="AI85" s="68">
        <f t="shared" si="27"/>
        <v>0</v>
      </c>
      <c r="AJ85" s="595">
        <f>IF($AK$4&lt;&gt;"",0,SUM(AI85:AI97))</f>
        <v>2</v>
      </c>
    </row>
    <row r="86" spans="1:56" ht="13.5" customHeight="1" x14ac:dyDescent="0.15">
      <c r="A86" s="589"/>
      <c r="B86" s="66">
        <f>IF($C86&lt;&gt;"",MAX($B$60:$B85)+1,"")</f>
        <v>22</v>
      </c>
      <c r="C86" s="65" t="s">
        <v>68</v>
      </c>
      <c r="D86" s="168"/>
      <c r="E86" s="168"/>
      <c r="F86" s="168"/>
      <c r="G86" s="168"/>
      <c r="H86" s="168"/>
      <c r="I86" s="168"/>
      <c r="J86" s="168"/>
      <c r="K86" s="168"/>
      <c r="L86" s="168"/>
      <c r="M86" s="168"/>
      <c r="N86" s="168"/>
      <c r="O86" s="168"/>
      <c r="P86" s="168"/>
      <c r="Q86" s="168"/>
      <c r="R86" s="168"/>
      <c r="S86" s="168"/>
      <c r="T86" s="168"/>
      <c r="U86" s="168"/>
      <c r="V86" s="168"/>
      <c r="W86" s="168"/>
      <c r="X86" s="168"/>
      <c r="Y86" s="168"/>
      <c r="Z86" s="168"/>
      <c r="AA86" s="168"/>
      <c r="AB86" s="168"/>
      <c r="AC86" s="168"/>
      <c r="AD86" s="168"/>
      <c r="AE86" s="168"/>
      <c r="AF86" s="168"/>
      <c r="AG86" s="168"/>
      <c r="AH86" s="169"/>
      <c r="AI86" s="170">
        <f t="shared" si="27"/>
        <v>0</v>
      </c>
      <c r="AJ86" s="592"/>
    </row>
    <row r="87" spans="1:56" ht="13.5" customHeight="1" x14ac:dyDescent="0.15">
      <c r="A87" s="589"/>
      <c r="B87" s="66">
        <f>IF($C87&lt;&gt;"",MAX($B$60:$B86)+1,"")</f>
        <v>23</v>
      </c>
      <c r="C87" s="65" t="s">
        <v>67</v>
      </c>
      <c r="D87" s="168"/>
      <c r="E87" s="168"/>
      <c r="F87" s="168"/>
      <c r="G87" s="168"/>
      <c r="H87" s="168"/>
      <c r="I87" s="168"/>
      <c r="J87" s="168"/>
      <c r="K87" s="168"/>
      <c r="L87" s="168"/>
      <c r="M87" s="168"/>
      <c r="N87" s="168"/>
      <c r="O87" s="168"/>
      <c r="P87" s="168"/>
      <c r="Q87" s="168"/>
      <c r="R87" s="168"/>
      <c r="S87" s="168"/>
      <c r="T87" s="168"/>
      <c r="U87" s="168"/>
      <c r="V87" s="168"/>
      <c r="W87" s="168"/>
      <c r="X87" s="168"/>
      <c r="Y87" s="168"/>
      <c r="Z87" s="168"/>
      <c r="AA87" s="168"/>
      <c r="AB87" s="168"/>
      <c r="AC87" s="168"/>
      <c r="AD87" s="168"/>
      <c r="AE87" s="168"/>
      <c r="AF87" s="168"/>
      <c r="AG87" s="168"/>
      <c r="AH87" s="169"/>
      <c r="AI87" s="170">
        <f t="shared" si="27"/>
        <v>0</v>
      </c>
      <c r="AJ87" s="592"/>
    </row>
    <row r="88" spans="1:56" ht="13.5" customHeight="1" x14ac:dyDescent="0.15">
      <c r="A88" s="589"/>
      <c r="B88" s="66">
        <f>IF($C88&lt;&gt;"",MAX($B$60:$B87)+1,"")</f>
        <v>24</v>
      </c>
      <c r="C88" s="65" t="s">
        <v>66</v>
      </c>
      <c r="D88" s="168">
        <v>1</v>
      </c>
      <c r="E88" s="168"/>
      <c r="F88" s="168"/>
      <c r="G88" s="168"/>
      <c r="H88" s="168"/>
      <c r="I88" s="168"/>
      <c r="J88" s="168"/>
      <c r="K88" s="168"/>
      <c r="L88" s="168"/>
      <c r="M88" s="168"/>
      <c r="N88" s="168"/>
      <c r="O88" s="168"/>
      <c r="P88" s="168"/>
      <c r="Q88" s="168"/>
      <c r="R88" s="168"/>
      <c r="S88" s="168"/>
      <c r="T88" s="168"/>
      <c r="U88" s="168"/>
      <c r="V88" s="168"/>
      <c r="W88" s="168"/>
      <c r="X88" s="168"/>
      <c r="Y88" s="168"/>
      <c r="Z88" s="168"/>
      <c r="AA88" s="168"/>
      <c r="AB88" s="168"/>
      <c r="AC88" s="168"/>
      <c r="AD88" s="168"/>
      <c r="AE88" s="168"/>
      <c r="AF88" s="168"/>
      <c r="AG88" s="168"/>
      <c r="AH88" s="169"/>
      <c r="AI88" s="170">
        <f t="shared" si="27"/>
        <v>1</v>
      </c>
      <c r="AJ88" s="592"/>
    </row>
    <row r="89" spans="1:56" ht="13.5" customHeight="1" x14ac:dyDescent="0.15">
      <c r="A89" s="589"/>
      <c r="B89" s="66">
        <f>IF($C89&lt;&gt;"",MAX($B$60:$B88)+1,"")</f>
        <v>25</v>
      </c>
      <c r="C89" s="65" t="s">
        <v>65</v>
      </c>
      <c r="D89" s="168"/>
      <c r="E89" s="168"/>
      <c r="F89" s="168"/>
      <c r="G89" s="168"/>
      <c r="H89" s="168"/>
      <c r="I89" s="168"/>
      <c r="J89" s="168"/>
      <c r="K89" s="168"/>
      <c r="L89" s="168"/>
      <c r="M89" s="168"/>
      <c r="N89" s="168"/>
      <c r="O89" s="168"/>
      <c r="P89" s="168"/>
      <c r="Q89" s="168"/>
      <c r="R89" s="168"/>
      <c r="S89" s="168"/>
      <c r="T89" s="168"/>
      <c r="U89" s="168"/>
      <c r="V89" s="168"/>
      <c r="W89" s="168"/>
      <c r="X89" s="168"/>
      <c r="Y89" s="168"/>
      <c r="Z89" s="168"/>
      <c r="AA89" s="168"/>
      <c r="AB89" s="168"/>
      <c r="AC89" s="168"/>
      <c r="AD89" s="168"/>
      <c r="AE89" s="168"/>
      <c r="AF89" s="168"/>
      <c r="AG89" s="168"/>
      <c r="AH89" s="169"/>
      <c r="AI89" s="170">
        <f t="shared" si="27"/>
        <v>0</v>
      </c>
      <c r="AJ89" s="592"/>
    </row>
    <row r="90" spans="1:56" ht="13.5" customHeight="1" x14ac:dyDescent="0.15">
      <c r="A90" s="589"/>
      <c r="B90" s="66">
        <f>IF($C90&lt;&gt;"",MAX($B$60:$B89)+1,"")</f>
        <v>26</v>
      </c>
      <c r="C90" s="65" t="s">
        <v>64</v>
      </c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68"/>
      <c r="T90" s="168"/>
      <c r="U90" s="168"/>
      <c r="V90" s="168"/>
      <c r="W90" s="168"/>
      <c r="X90" s="168"/>
      <c r="Y90" s="168"/>
      <c r="Z90" s="168"/>
      <c r="AA90" s="168"/>
      <c r="AB90" s="168"/>
      <c r="AC90" s="168"/>
      <c r="AD90" s="168"/>
      <c r="AE90" s="168"/>
      <c r="AF90" s="168"/>
      <c r="AG90" s="168"/>
      <c r="AH90" s="169"/>
      <c r="AI90" s="170">
        <f t="shared" si="27"/>
        <v>0</v>
      </c>
      <c r="AJ90" s="592"/>
    </row>
    <row r="91" spans="1:56" ht="13.5" customHeight="1" x14ac:dyDescent="0.15">
      <c r="A91" s="589"/>
      <c r="B91" s="66">
        <f>IF($C91&lt;&gt;"",MAX($B$60:$B90)+1,"")</f>
        <v>27</v>
      </c>
      <c r="C91" s="65" t="s">
        <v>63</v>
      </c>
      <c r="D91" s="168"/>
      <c r="E91" s="168"/>
      <c r="F91" s="168"/>
      <c r="G91" s="168"/>
      <c r="H91" s="168"/>
      <c r="I91" s="168"/>
      <c r="J91" s="168"/>
      <c r="K91" s="168"/>
      <c r="L91" s="168"/>
      <c r="M91" s="168"/>
      <c r="N91" s="168"/>
      <c r="O91" s="168"/>
      <c r="P91" s="168"/>
      <c r="Q91" s="168"/>
      <c r="R91" s="168"/>
      <c r="S91" s="168"/>
      <c r="T91" s="168"/>
      <c r="U91" s="168"/>
      <c r="V91" s="168"/>
      <c r="W91" s="168"/>
      <c r="X91" s="168"/>
      <c r="Y91" s="168"/>
      <c r="Z91" s="168"/>
      <c r="AA91" s="168"/>
      <c r="AB91" s="168"/>
      <c r="AC91" s="168"/>
      <c r="AD91" s="168"/>
      <c r="AE91" s="168"/>
      <c r="AF91" s="168"/>
      <c r="AG91" s="168"/>
      <c r="AH91" s="169"/>
      <c r="AI91" s="170">
        <f t="shared" si="27"/>
        <v>0</v>
      </c>
      <c r="AJ91" s="592"/>
    </row>
    <row r="92" spans="1:56" ht="13.5" customHeight="1" x14ac:dyDescent="0.15">
      <c r="A92" s="589"/>
      <c r="B92" s="66">
        <f>IF($C92&lt;&gt;"",MAX($B$60:$B91)+1,"")</f>
        <v>28</v>
      </c>
      <c r="C92" s="65" t="s">
        <v>62</v>
      </c>
      <c r="D92" s="168"/>
      <c r="E92" s="168"/>
      <c r="F92" s="168"/>
      <c r="G92" s="168"/>
      <c r="H92" s="168"/>
      <c r="I92" s="168"/>
      <c r="J92" s="168"/>
      <c r="K92" s="168"/>
      <c r="L92" s="168"/>
      <c r="M92" s="168"/>
      <c r="N92" s="168"/>
      <c r="O92" s="168"/>
      <c r="P92" s="168"/>
      <c r="Q92" s="168"/>
      <c r="R92" s="168"/>
      <c r="S92" s="168"/>
      <c r="T92" s="168"/>
      <c r="U92" s="168"/>
      <c r="V92" s="168"/>
      <c r="W92" s="168"/>
      <c r="X92" s="168"/>
      <c r="Y92" s="168"/>
      <c r="Z92" s="168"/>
      <c r="AA92" s="168"/>
      <c r="AB92" s="168"/>
      <c r="AC92" s="168"/>
      <c r="AD92" s="168"/>
      <c r="AE92" s="168"/>
      <c r="AF92" s="168"/>
      <c r="AG92" s="168"/>
      <c r="AH92" s="169"/>
      <c r="AI92" s="170">
        <f t="shared" si="27"/>
        <v>0</v>
      </c>
      <c r="AJ92" s="592"/>
    </row>
    <row r="93" spans="1:56" ht="13.5" customHeight="1" x14ac:dyDescent="0.15">
      <c r="A93" s="589"/>
      <c r="B93" s="66">
        <f>IF($C93&lt;&gt;"",MAX($B$60:$B92)+1,"")</f>
        <v>29</v>
      </c>
      <c r="C93" s="65" t="s">
        <v>61</v>
      </c>
      <c r="D93" s="168">
        <v>1</v>
      </c>
      <c r="E93" s="168"/>
      <c r="F93" s="168"/>
      <c r="G93" s="168"/>
      <c r="H93" s="168"/>
      <c r="I93" s="168"/>
      <c r="J93" s="168"/>
      <c r="K93" s="168"/>
      <c r="L93" s="168"/>
      <c r="M93" s="168"/>
      <c r="N93" s="168"/>
      <c r="O93" s="168"/>
      <c r="P93" s="168"/>
      <c r="Q93" s="168"/>
      <c r="R93" s="168"/>
      <c r="S93" s="168"/>
      <c r="T93" s="168"/>
      <c r="U93" s="168"/>
      <c r="V93" s="168"/>
      <c r="W93" s="168"/>
      <c r="X93" s="168"/>
      <c r="Y93" s="168"/>
      <c r="Z93" s="168"/>
      <c r="AA93" s="168"/>
      <c r="AB93" s="168"/>
      <c r="AC93" s="168"/>
      <c r="AD93" s="168"/>
      <c r="AE93" s="168"/>
      <c r="AF93" s="168"/>
      <c r="AG93" s="168"/>
      <c r="AH93" s="169"/>
      <c r="AI93" s="170">
        <f t="shared" si="27"/>
        <v>1</v>
      </c>
      <c r="AJ93" s="592"/>
    </row>
    <row r="94" spans="1:56" ht="13.5" customHeight="1" x14ac:dyDescent="0.15">
      <c r="A94" s="589"/>
      <c r="B94" s="66">
        <f>IF($C94&lt;&gt;"",MAX($B$60:$B93)+1,"")</f>
        <v>30</v>
      </c>
      <c r="C94" s="65" t="s">
        <v>60</v>
      </c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  <c r="P94" s="168"/>
      <c r="Q94" s="168"/>
      <c r="R94" s="168"/>
      <c r="S94" s="168"/>
      <c r="T94" s="168"/>
      <c r="U94" s="168"/>
      <c r="V94" s="168"/>
      <c r="W94" s="168"/>
      <c r="X94" s="168"/>
      <c r="Y94" s="168"/>
      <c r="Z94" s="168"/>
      <c r="AA94" s="168"/>
      <c r="AB94" s="168"/>
      <c r="AC94" s="168"/>
      <c r="AD94" s="168"/>
      <c r="AE94" s="168"/>
      <c r="AF94" s="168"/>
      <c r="AG94" s="168"/>
      <c r="AH94" s="169"/>
      <c r="AI94" s="170">
        <f t="shared" si="27"/>
        <v>0</v>
      </c>
      <c r="AJ94" s="592"/>
    </row>
    <row r="95" spans="1:56" ht="13.5" customHeight="1" x14ac:dyDescent="0.15">
      <c r="A95" s="589"/>
      <c r="B95" s="66">
        <f>IF($C95&lt;&gt;"",MAX($B$60:$B94)+1,"")</f>
        <v>31</v>
      </c>
      <c r="C95" s="65" t="s">
        <v>59</v>
      </c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  <c r="P95" s="168"/>
      <c r="Q95" s="168"/>
      <c r="R95" s="168"/>
      <c r="S95" s="168"/>
      <c r="T95" s="168"/>
      <c r="U95" s="168"/>
      <c r="V95" s="168"/>
      <c r="W95" s="168"/>
      <c r="X95" s="168"/>
      <c r="Y95" s="168"/>
      <c r="Z95" s="168"/>
      <c r="AA95" s="168"/>
      <c r="AB95" s="168"/>
      <c r="AC95" s="168"/>
      <c r="AD95" s="168"/>
      <c r="AE95" s="168"/>
      <c r="AF95" s="168"/>
      <c r="AG95" s="168"/>
      <c r="AH95" s="169"/>
      <c r="AI95" s="170">
        <f t="shared" si="27"/>
        <v>0</v>
      </c>
      <c r="AJ95" s="592"/>
    </row>
    <row r="96" spans="1:56" ht="13.5" customHeight="1" x14ac:dyDescent="0.15">
      <c r="A96" s="589"/>
      <c r="B96" s="66" t="str">
        <f>IF($C96&lt;&gt;"",MAX($B$60:$B95)+1,"")</f>
        <v/>
      </c>
      <c r="C96" s="65"/>
      <c r="D96" s="168"/>
      <c r="E96" s="168"/>
      <c r="F96" s="168"/>
      <c r="G96" s="168"/>
      <c r="H96" s="168"/>
      <c r="I96" s="168"/>
      <c r="J96" s="168"/>
      <c r="K96" s="168"/>
      <c r="L96" s="168"/>
      <c r="M96" s="168"/>
      <c r="N96" s="168"/>
      <c r="O96" s="168"/>
      <c r="P96" s="168"/>
      <c r="Q96" s="168"/>
      <c r="R96" s="168"/>
      <c r="S96" s="168"/>
      <c r="T96" s="168"/>
      <c r="U96" s="168"/>
      <c r="V96" s="168"/>
      <c r="W96" s="168"/>
      <c r="X96" s="168"/>
      <c r="Y96" s="168"/>
      <c r="Z96" s="168"/>
      <c r="AA96" s="168"/>
      <c r="AB96" s="168"/>
      <c r="AC96" s="168"/>
      <c r="AD96" s="168"/>
      <c r="AE96" s="168"/>
      <c r="AF96" s="168"/>
      <c r="AG96" s="168"/>
      <c r="AH96" s="169"/>
      <c r="AI96" s="170">
        <f t="shared" si="27"/>
        <v>0</v>
      </c>
      <c r="AJ96" s="592"/>
    </row>
    <row r="97" spans="1:36" ht="13.5" customHeight="1" thickBot="1" x14ac:dyDescent="0.2">
      <c r="A97" s="590"/>
      <c r="B97" s="78" t="str">
        <f>IF($C97&lt;&gt;"",MAX($B$60:$B96)+1,"")</f>
        <v/>
      </c>
      <c r="C97" s="77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5"/>
      <c r="AI97" s="74">
        <f t="shared" si="27"/>
        <v>0</v>
      </c>
      <c r="AJ97" s="593"/>
    </row>
    <row r="98" spans="1:36" ht="13.5" customHeight="1" thickTop="1" x14ac:dyDescent="0.15">
      <c r="A98" s="73"/>
      <c r="B98" s="72" t="str">
        <f>IF($C98&lt;&gt;"",MAX($B$60:$B97)+1,"")</f>
        <v/>
      </c>
      <c r="C98" s="71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  <c r="AG98" s="70"/>
      <c r="AH98" s="69"/>
      <c r="AI98" s="68">
        <f t="shared" si="27"/>
        <v>0</v>
      </c>
      <c r="AJ98" s="595">
        <f>IF($AK$4&lt;&gt;"",0,SUM(AI98:AI99))</f>
        <v>0</v>
      </c>
    </row>
    <row r="99" spans="1:36" ht="13.5" customHeight="1" thickBot="1" x14ac:dyDescent="0.2">
      <c r="A99" s="67"/>
      <c r="B99" s="66" t="str">
        <f>IF($C99&lt;&gt;"",MAX($B$60:$B98)+1,"")</f>
        <v/>
      </c>
      <c r="C99" s="65"/>
      <c r="D99" s="168"/>
      <c r="E99" s="168"/>
      <c r="F99" s="168"/>
      <c r="G99" s="168"/>
      <c r="H99" s="168"/>
      <c r="I99" s="168"/>
      <c r="J99" s="168"/>
      <c r="K99" s="168"/>
      <c r="L99" s="168"/>
      <c r="M99" s="168"/>
      <c r="N99" s="168"/>
      <c r="O99" s="168"/>
      <c r="P99" s="168"/>
      <c r="Q99" s="168"/>
      <c r="R99" s="168"/>
      <c r="S99" s="168"/>
      <c r="T99" s="168"/>
      <c r="U99" s="168"/>
      <c r="V99" s="168"/>
      <c r="W99" s="168"/>
      <c r="X99" s="168"/>
      <c r="Y99" s="168"/>
      <c r="Z99" s="168"/>
      <c r="AA99" s="168"/>
      <c r="AB99" s="168"/>
      <c r="AC99" s="168"/>
      <c r="AD99" s="168"/>
      <c r="AE99" s="168"/>
      <c r="AF99" s="168"/>
      <c r="AG99" s="168"/>
      <c r="AH99" s="169"/>
      <c r="AI99" s="64">
        <f t="shared" si="27"/>
        <v>0</v>
      </c>
      <c r="AJ99" s="599"/>
    </row>
    <row r="100" spans="1:36" ht="3" customHeight="1" thickBot="1" x14ac:dyDescent="0.2"/>
    <row r="101" spans="1:36" ht="13.5" customHeight="1" thickBot="1" x14ac:dyDescent="0.2">
      <c r="B101" s="63"/>
      <c r="C101" s="62" t="s">
        <v>58</v>
      </c>
      <c r="D101" s="61">
        <f t="shared" ref="D101:AH101" si="28">SUMIFS(D$61:D$99,$C61:$C99,"&lt;&gt;")</f>
        <v>17</v>
      </c>
      <c r="E101" s="61">
        <f t="shared" si="28"/>
        <v>0</v>
      </c>
      <c r="F101" s="61">
        <f t="shared" si="28"/>
        <v>0</v>
      </c>
      <c r="G101" s="61">
        <f t="shared" si="28"/>
        <v>0</v>
      </c>
      <c r="H101" s="61">
        <f t="shared" si="28"/>
        <v>0</v>
      </c>
      <c r="I101" s="61">
        <f t="shared" si="28"/>
        <v>0</v>
      </c>
      <c r="J101" s="61">
        <f t="shared" si="28"/>
        <v>0</v>
      </c>
      <c r="K101" s="61">
        <f t="shared" si="28"/>
        <v>0</v>
      </c>
      <c r="L101" s="61">
        <f t="shared" si="28"/>
        <v>0</v>
      </c>
      <c r="M101" s="61">
        <f t="shared" si="28"/>
        <v>0</v>
      </c>
      <c r="N101" s="61">
        <f t="shared" si="28"/>
        <v>0</v>
      </c>
      <c r="O101" s="61">
        <f t="shared" si="28"/>
        <v>0</v>
      </c>
      <c r="P101" s="61">
        <f t="shared" si="28"/>
        <v>0</v>
      </c>
      <c r="Q101" s="61">
        <f t="shared" si="28"/>
        <v>0</v>
      </c>
      <c r="R101" s="61">
        <f t="shared" si="28"/>
        <v>0</v>
      </c>
      <c r="S101" s="61">
        <f t="shared" si="28"/>
        <v>0</v>
      </c>
      <c r="T101" s="61">
        <f t="shared" si="28"/>
        <v>0</v>
      </c>
      <c r="U101" s="61">
        <f t="shared" si="28"/>
        <v>0</v>
      </c>
      <c r="V101" s="61">
        <f t="shared" si="28"/>
        <v>0</v>
      </c>
      <c r="W101" s="61">
        <f t="shared" si="28"/>
        <v>0</v>
      </c>
      <c r="X101" s="61">
        <f t="shared" si="28"/>
        <v>0</v>
      </c>
      <c r="Y101" s="61">
        <f t="shared" si="28"/>
        <v>0</v>
      </c>
      <c r="Z101" s="61">
        <f t="shared" si="28"/>
        <v>0</v>
      </c>
      <c r="AA101" s="61">
        <f t="shared" si="28"/>
        <v>0</v>
      </c>
      <c r="AB101" s="61">
        <f t="shared" si="28"/>
        <v>0</v>
      </c>
      <c r="AC101" s="61">
        <f t="shared" si="28"/>
        <v>0</v>
      </c>
      <c r="AD101" s="61">
        <f t="shared" si="28"/>
        <v>0</v>
      </c>
      <c r="AE101" s="61">
        <f t="shared" si="28"/>
        <v>0</v>
      </c>
      <c r="AF101" s="61">
        <f t="shared" si="28"/>
        <v>0</v>
      </c>
      <c r="AG101" s="61">
        <f t="shared" si="28"/>
        <v>0</v>
      </c>
      <c r="AH101" s="60">
        <f t="shared" si="28"/>
        <v>0</v>
      </c>
      <c r="AI101" s="297">
        <f>IF($AK$4&lt;&gt;"",0,SUM($AI$61:$AI$99))</f>
        <v>17</v>
      </c>
      <c r="AJ101" s="298"/>
    </row>
    <row r="104" spans="1:36" ht="13.5" customHeight="1" thickBot="1" x14ac:dyDescent="0.2">
      <c r="A104" s="388">
        <f>$A$1</f>
        <v>44287</v>
      </c>
      <c r="B104" s="388"/>
      <c r="C104" s="388"/>
      <c r="D104" s="388"/>
      <c r="E104" s="388"/>
      <c r="F104" s="388"/>
      <c r="G104" s="388"/>
      <c r="H104" s="388"/>
      <c r="I104" s="389" t="s">
        <v>57</v>
      </c>
      <c r="J104" s="389"/>
      <c r="K104" s="389"/>
      <c r="L104" s="389"/>
      <c r="M104" s="389"/>
      <c r="N104" s="389"/>
      <c r="O104" s="389"/>
      <c r="P104" s="389"/>
      <c r="Q104" s="389"/>
      <c r="R104" s="389"/>
      <c r="S104" s="389"/>
      <c r="T104" s="389"/>
      <c r="U104" s="389"/>
      <c r="V104" s="389"/>
      <c r="W104" s="389"/>
      <c r="X104" s="389"/>
      <c r="Y104" s="389"/>
      <c r="Z104" s="389"/>
      <c r="AA104" s="389"/>
      <c r="AB104" s="389"/>
      <c r="AC104" s="389"/>
      <c r="AD104" s="389"/>
      <c r="AE104" s="389"/>
      <c r="AF104" s="389"/>
      <c r="AG104" s="389"/>
      <c r="AH104" s="389"/>
      <c r="AI104" s="388"/>
      <c r="AJ104" s="388"/>
    </row>
    <row r="105" spans="1:36" ht="13.5" customHeight="1" x14ac:dyDescent="0.15">
      <c r="A105" s="409" t="s">
        <v>28</v>
      </c>
      <c r="B105" s="409"/>
      <c r="C105" s="410"/>
      <c r="D105" s="39">
        <f t="shared" ref="D105:S106" si="29">IF(D$2&lt;&gt;"",D$2,"")</f>
        <v>44287</v>
      </c>
      <c r="E105" s="39">
        <f t="shared" si="29"/>
        <v>44288</v>
      </c>
      <c r="F105" s="39">
        <f t="shared" si="29"/>
        <v>44289</v>
      </c>
      <c r="G105" s="39">
        <f t="shared" si="29"/>
        <v>44290</v>
      </c>
      <c r="H105" s="39">
        <f t="shared" si="29"/>
        <v>44291</v>
      </c>
      <c r="I105" s="39">
        <f t="shared" si="29"/>
        <v>44292</v>
      </c>
      <c r="J105" s="39">
        <f t="shared" si="29"/>
        <v>44293</v>
      </c>
      <c r="K105" s="39">
        <f t="shared" si="29"/>
        <v>44294</v>
      </c>
      <c r="L105" s="39">
        <f t="shared" si="29"/>
        <v>44295</v>
      </c>
      <c r="M105" s="39">
        <f t="shared" si="29"/>
        <v>44296</v>
      </c>
      <c r="N105" s="39">
        <f t="shared" si="29"/>
        <v>44297</v>
      </c>
      <c r="O105" s="39">
        <f t="shared" si="29"/>
        <v>44298</v>
      </c>
      <c r="P105" s="39">
        <f t="shared" si="29"/>
        <v>44299</v>
      </c>
      <c r="Q105" s="39">
        <f t="shared" si="29"/>
        <v>44300</v>
      </c>
      <c r="R105" s="39">
        <f t="shared" si="29"/>
        <v>44301</v>
      </c>
      <c r="S105" s="39">
        <f t="shared" si="29"/>
        <v>44302</v>
      </c>
      <c r="T105" s="39">
        <f t="shared" ref="T105:AH106" si="30">IF(T$2&lt;&gt;"",T$2,"")</f>
        <v>44303</v>
      </c>
      <c r="U105" s="39">
        <f t="shared" si="30"/>
        <v>44304</v>
      </c>
      <c r="V105" s="39">
        <f t="shared" si="30"/>
        <v>44305</v>
      </c>
      <c r="W105" s="39">
        <f t="shared" si="30"/>
        <v>44306</v>
      </c>
      <c r="X105" s="39">
        <f t="shared" si="30"/>
        <v>44307</v>
      </c>
      <c r="Y105" s="39">
        <f t="shared" si="30"/>
        <v>44308</v>
      </c>
      <c r="Z105" s="39">
        <f t="shared" si="30"/>
        <v>44309</v>
      </c>
      <c r="AA105" s="39">
        <f t="shared" si="30"/>
        <v>44310</v>
      </c>
      <c r="AB105" s="39">
        <f t="shared" si="30"/>
        <v>44311</v>
      </c>
      <c r="AC105" s="39">
        <f t="shared" si="30"/>
        <v>44312</v>
      </c>
      <c r="AD105" s="39">
        <f t="shared" si="30"/>
        <v>44313</v>
      </c>
      <c r="AE105" s="39">
        <f t="shared" si="30"/>
        <v>44314</v>
      </c>
      <c r="AF105" s="39">
        <f t="shared" si="30"/>
        <v>44315</v>
      </c>
      <c r="AG105" s="39">
        <f t="shared" si="30"/>
        <v>44316</v>
      </c>
      <c r="AH105" s="39" t="str">
        <f t="shared" si="30"/>
        <v/>
      </c>
      <c r="AI105" s="411" t="s">
        <v>52</v>
      </c>
      <c r="AJ105" s="59"/>
    </row>
    <row r="106" spans="1:36" ht="13.5" customHeight="1" x14ac:dyDescent="0.15">
      <c r="A106" s="50" t="s">
        <v>51</v>
      </c>
      <c r="B106" s="315" t="s">
        <v>50</v>
      </c>
      <c r="C106" s="317"/>
      <c r="D106" s="38">
        <f t="shared" si="29"/>
        <v>44287</v>
      </c>
      <c r="E106" s="38">
        <f t="shared" si="29"/>
        <v>44288</v>
      </c>
      <c r="F106" s="38">
        <f t="shared" si="29"/>
        <v>44289</v>
      </c>
      <c r="G106" s="38">
        <f t="shared" si="29"/>
        <v>44290</v>
      </c>
      <c r="H106" s="38">
        <f t="shared" si="29"/>
        <v>44291</v>
      </c>
      <c r="I106" s="38">
        <f t="shared" si="29"/>
        <v>44292</v>
      </c>
      <c r="J106" s="38">
        <f t="shared" si="29"/>
        <v>44293</v>
      </c>
      <c r="K106" s="38">
        <f t="shared" si="29"/>
        <v>44294</v>
      </c>
      <c r="L106" s="38">
        <f t="shared" si="29"/>
        <v>44295</v>
      </c>
      <c r="M106" s="38">
        <f t="shared" si="29"/>
        <v>44296</v>
      </c>
      <c r="N106" s="38">
        <f t="shared" si="29"/>
        <v>44297</v>
      </c>
      <c r="O106" s="38">
        <f t="shared" si="29"/>
        <v>44298</v>
      </c>
      <c r="P106" s="38">
        <f t="shared" si="29"/>
        <v>44299</v>
      </c>
      <c r="Q106" s="38">
        <f t="shared" si="29"/>
        <v>44300</v>
      </c>
      <c r="R106" s="38">
        <f t="shared" si="29"/>
        <v>44301</v>
      </c>
      <c r="S106" s="38">
        <f t="shared" si="29"/>
        <v>44302</v>
      </c>
      <c r="T106" s="38">
        <f t="shared" si="30"/>
        <v>44303</v>
      </c>
      <c r="U106" s="38">
        <f t="shared" si="30"/>
        <v>44304</v>
      </c>
      <c r="V106" s="38">
        <f t="shared" si="30"/>
        <v>44305</v>
      </c>
      <c r="W106" s="38">
        <f t="shared" si="30"/>
        <v>44306</v>
      </c>
      <c r="X106" s="38">
        <f t="shared" si="30"/>
        <v>44307</v>
      </c>
      <c r="Y106" s="38">
        <f t="shared" si="30"/>
        <v>44308</v>
      </c>
      <c r="Z106" s="38">
        <f t="shared" si="30"/>
        <v>44309</v>
      </c>
      <c r="AA106" s="38">
        <f t="shared" si="30"/>
        <v>44310</v>
      </c>
      <c r="AB106" s="38">
        <f t="shared" si="30"/>
        <v>44311</v>
      </c>
      <c r="AC106" s="38">
        <f t="shared" si="30"/>
        <v>44312</v>
      </c>
      <c r="AD106" s="38">
        <f t="shared" si="30"/>
        <v>44313</v>
      </c>
      <c r="AE106" s="38">
        <f t="shared" si="30"/>
        <v>44314</v>
      </c>
      <c r="AF106" s="38">
        <f t="shared" si="30"/>
        <v>44315</v>
      </c>
      <c r="AG106" s="38">
        <f t="shared" si="30"/>
        <v>44316</v>
      </c>
      <c r="AH106" s="37" t="str">
        <f t="shared" si="30"/>
        <v/>
      </c>
      <c r="AI106" s="412"/>
      <c r="AJ106" s="59"/>
    </row>
    <row r="107" spans="1:36" ht="13.5" customHeight="1" x14ac:dyDescent="0.15">
      <c r="A107" s="27">
        <v>1</v>
      </c>
      <c r="B107" s="597"/>
      <c r="C107" s="598"/>
      <c r="D107" s="27">
        <v>1</v>
      </c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174"/>
      <c r="AI107" s="58">
        <f t="shared" ref="AI107:AI126" si="31">IF($AK$4&lt;&gt;"",0,SUM($D107:$AH107))</f>
        <v>1</v>
      </c>
      <c r="AJ107" s="28"/>
    </row>
    <row r="108" spans="1:36" ht="13.5" customHeight="1" x14ac:dyDescent="0.15">
      <c r="A108" s="27">
        <f t="shared" ref="A108:A126" si="32">A107+1</f>
        <v>2</v>
      </c>
      <c r="B108" s="597"/>
      <c r="C108" s="598"/>
      <c r="D108" s="27">
        <v>2</v>
      </c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174"/>
      <c r="AI108" s="58">
        <f t="shared" si="31"/>
        <v>2</v>
      </c>
      <c r="AJ108" s="28"/>
    </row>
    <row r="109" spans="1:36" ht="13.5" customHeight="1" x14ac:dyDescent="0.15">
      <c r="A109" s="27">
        <f t="shared" si="32"/>
        <v>3</v>
      </c>
      <c r="B109" s="597"/>
      <c r="C109" s="598"/>
      <c r="D109" s="27">
        <v>1</v>
      </c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174"/>
      <c r="AI109" s="58">
        <f t="shared" si="31"/>
        <v>1</v>
      </c>
      <c r="AJ109" s="28"/>
    </row>
    <row r="110" spans="1:36" ht="13.5" customHeight="1" x14ac:dyDescent="0.15">
      <c r="A110" s="27">
        <f t="shared" si="32"/>
        <v>4</v>
      </c>
      <c r="B110" s="597"/>
      <c r="C110" s="598"/>
      <c r="D110" s="27">
        <v>1</v>
      </c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174"/>
      <c r="AI110" s="58">
        <f t="shared" si="31"/>
        <v>1</v>
      </c>
      <c r="AJ110" s="28"/>
    </row>
    <row r="111" spans="1:36" ht="13.5" customHeight="1" x14ac:dyDescent="0.15">
      <c r="A111" s="27">
        <f t="shared" si="32"/>
        <v>5</v>
      </c>
      <c r="B111" s="597"/>
      <c r="C111" s="598"/>
      <c r="D111" s="27">
        <v>4</v>
      </c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174"/>
      <c r="AI111" s="58">
        <f t="shared" si="31"/>
        <v>4</v>
      </c>
      <c r="AJ111" s="28"/>
    </row>
    <row r="112" spans="1:36" ht="13.5" customHeight="1" x14ac:dyDescent="0.15">
      <c r="A112" s="27">
        <f t="shared" si="32"/>
        <v>6</v>
      </c>
      <c r="B112" s="597"/>
      <c r="C112" s="598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174"/>
      <c r="AI112" s="58">
        <f t="shared" si="31"/>
        <v>0</v>
      </c>
      <c r="AJ112" s="28"/>
    </row>
    <row r="113" spans="1:36" ht="13.5" customHeight="1" x14ac:dyDescent="0.15">
      <c r="A113" s="27">
        <f t="shared" si="32"/>
        <v>7</v>
      </c>
      <c r="B113" s="597"/>
      <c r="C113" s="598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174"/>
      <c r="AI113" s="58">
        <f t="shared" si="31"/>
        <v>0</v>
      </c>
      <c r="AJ113" s="28"/>
    </row>
    <row r="114" spans="1:36" ht="13.5" customHeight="1" x14ac:dyDescent="0.15">
      <c r="A114" s="27">
        <f t="shared" si="32"/>
        <v>8</v>
      </c>
      <c r="B114" s="597"/>
      <c r="C114" s="598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174"/>
      <c r="AI114" s="58">
        <f t="shared" si="31"/>
        <v>0</v>
      </c>
      <c r="AJ114" s="28"/>
    </row>
    <row r="115" spans="1:36" ht="13.5" customHeight="1" x14ac:dyDescent="0.15">
      <c r="A115" s="27">
        <f t="shared" si="32"/>
        <v>9</v>
      </c>
      <c r="B115" s="597"/>
      <c r="C115" s="598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174"/>
      <c r="AI115" s="58">
        <f t="shared" si="31"/>
        <v>0</v>
      </c>
      <c r="AJ115" s="28"/>
    </row>
    <row r="116" spans="1:36" ht="13.5" customHeight="1" x14ac:dyDescent="0.15">
      <c r="A116" s="27">
        <f t="shared" si="32"/>
        <v>10</v>
      </c>
      <c r="B116" s="597"/>
      <c r="C116" s="598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174"/>
      <c r="AI116" s="58">
        <f t="shared" si="31"/>
        <v>0</v>
      </c>
      <c r="AJ116" s="28"/>
    </row>
    <row r="117" spans="1:36" ht="13.5" customHeight="1" x14ac:dyDescent="0.15">
      <c r="A117" s="27">
        <f t="shared" si="32"/>
        <v>11</v>
      </c>
      <c r="B117" s="597"/>
      <c r="C117" s="598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174"/>
      <c r="AI117" s="58">
        <f t="shared" si="31"/>
        <v>0</v>
      </c>
      <c r="AJ117" s="28"/>
    </row>
    <row r="118" spans="1:36" ht="13.5" customHeight="1" x14ac:dyDescent="0.15">
      <c r="A118" s="27">
        <f t="shared" si="32"/>
        <v>12</v>
      </c>
      <c r="B118" s="597"/>
      <c r="C118" s="598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174"/>
      <c r="AI118" s="58">
        <f t="shared" si="31"/>
        <v>0</v>
      </c>
      <c r="AJ118" s="28"/>
    </row>
    <row r="119" spans="1:36" ht="13.5" customHeight="1" x14ac:dyDescent="0.15">
      <c r="A119" s="27">
        <f t="shared" si="32"/>
        <v>13</v>
      </c>
      <c r="B119" s="597"/>
      <c r="C119" s="598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174"/>
      <c r="AI119" s="58">
        <f t="shared" si="31"/>
        <v>0</v>
      </c>
      <c r="AJ119" s="28"/>
    </row>
    <row r="120" spans="1:36" ht="13.5" customHeight="1" x14ac:dyDescent="0.15">
      <c r="A120" s="27">
        <f t="shared" si="32"/>
        <v>14</v>
      </c>
      <c r="B120" s="597"/>
      <c r="C120" s="598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174"/>
      <c r="AI120" s="58">
        <f t="shared" si="31"/>
        <v>0</v>
      </c>
      <c r="AJ120" s="28"/>
    </row>
    <row r="121" spans="1:36" ht="13.5" customHeight="1" x14ac:dyDescent="0.15">
      <c r="A121" s="27">
        <f t="shared" si="32"/>
        <v>15</v>
      </c>
      <c r="B121" s="597"/>
      <c r="C121" s="598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174"/>
      <c r="AI121" s="58">
        <f t="shared" si="31"/>
        <v>0</v>
      </c>
      <c r="AJ121" s="28"/>
    </row>
    <row r="122" spans="1:36" ht="13.5" hidden="1" customHeight="1" x14ac:dyDescent="0.15">
      <c r="A122" s="27">
        <f t="shared" si="32"/>
        <v>16</v>
      </c>
      <c r="B122" s="597"/>
      <c r="C122" s="598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174"/>
      <c r="AI122" s="58">
        <f t="shared" si="31"/>
        <v>0</v>
      </c>
      <c r="AJ122" s="28"/>
    </row>
    <row r="123" spans="1:36" ht="13.5" hidden="1" customHeight="1" x14ac:dyDescent="0.15">
      <c r="A123" s="27">
        <f t="shared" si="32"/>
        <v>17</v>
      </c>
      <c r="B123" s="597"/>
      <c r="C123" s="598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174"/>
      <c r="AI123" s="58">
        <f t="shared" si="31"/>
        <v>0</v>
      </c>
      <c r="AJ123" s="28"/>
    </row>
    <row r="124" spans="1:36" ht="13.5" hidden="1" customHeight="1" x14ac:dyDescent="0.15">
      <c r="A124" s="27">
        <f t="shared" si="32"/>
        <v>18</v>
      </c>
      <c r="B124" s="597"/>
      <c r="C124" s="598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174"/>
      <c r="AI124" s="58">
        <f t="shared" si="31"/>
        <v>0</v>
      </c>
      <c r="AJ124" s="28"/>
    </row>
    <row r="125" spans="1:36" ht="13.5" hidden="1" customHeight="1" x14ac:dyDescent="0.15">
      <c r="A125" s="27">
        <f t="shared" si="32"/>
        <v>19</v>
      </c>
      <c r="B125" s="597"/>
      <c r="C125" s="598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174"/>
      <c r="AI125" s="58">
        <f t="shared" si="31"/>
        <v>0</v>
      </c>
      <c r="AJ125" s="28"/>
    </row>
    <row r="126" spans="1:36" ht="13.5" hidden="1" customHeight="1" thickBot="1" x14ac:dyDescent="0.2">
      <c r="A126" s="27">
        <f t="shared" si="32"/>
        <v>20</v>
      </c>
      <c r="B126" s="597"/>
      <c r="C126" s="598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174"/>
      <c r="AI126" s="51">
        <f t="shared" si="31"/>
        <v>0</v>
      </c>
      <c r="AJ126" s="28"/>
    </row>
    <row r="127" spans="1:36" ht="3" customHeight="1" thickBot="1" x14ac:dyDescent="0.2"/>
    <row r="128" spans="1:36" ht="13.5" customHeight="1" thickBot="1" x14ac:dyDescent="0.2">
      <c r="A128" s="413" t="s">
        <v>56</v>
      </c>
      <c r="B128" s="414"/>
      <c r="C128" s="415"/>
      <c r="D128" s="57">
        <f t="shared" ref="D128:AH128" si="33">SUM(D$107:D$126)</f>
        <v>9</v>
      </c>
      <c r="E128" s="57">
        <f t="shared" si="33"/>
        <v>0</v>
      </c>
      <c r="F128" s="57">
        <f t="shared" si="33"/>
        <v>0</v>
      </c>
      <c r="G128" s="57">
        <f t="shared" si="33"/>
        <v>0</v>
      </c>
      <c r="H128" s="57">
        <f t="shared" si="33"/>
        <v>0</v>
      </c>
      <c r="I128" s="57">
        <f t="shared" si="33"/>
        <v>0</v>
      </c>
      <c r="J128" s="57">
        <f t="shared" si="33"/>
        <v>0</v>
      </c>
      <c r="K128" s="57">
        <f t="shared" si="33"/>
        <v>0</v>
      </c>
      <c r="L128" s="57">
        <f t="shared" si="33"/>
        <v>0</v>
      </c>
      <c r="M128" s="57">
        <f t="shared" si="33"/>
        <v>0</v>
      </c>
      <c r="N128" s="57">
        <f t="shared" si="33"/>
        <v>0</v>
      </c>
      <c r="O128" s="57">
        <f t="shared" si="33"/>
        <v>0</v>
      </c>
      <c r="P128" s="57">
        <f t="shared" si="33"/>
        <v>0</v>
      </c>
      <c r="Q128" s="57">
        <f t="shared" si="33"/>
        <v>0</v>
      </c>
      <c r="R128" s="57">
        <f t="shared" si="33"/>
        <v>0</v>
      </c>
      <c r="S128" s="57">
        <f t="shared" si="33"/>
        <v>0</v>
      </c>
      <c r="T128" s="57">
        <f t="shared" si="33"/>
        <v>0</v>
      </c>
      <c r="U128" s="57">
        <f t="shared" si="33"/>
        <v>0</v>
      </c>
      <c r="V128" s="57">
        <f t="shared" si="33"/>
        <v>0</v>
      </c>
      <c r="W128" s="57">
        <f t="shared" si="33"/>
        <v>0</v>
      </c>
      <c r="X128" s="57">
        <f t="shared" si="33"/>
        <v>0</v>
      </c>
      <c r="Y128" s="57">
        <f t="shared" si="33"/>
        <v>0</v>
      </c>
      <c r="Z128" s="57">
        <f t="shared" si="33"/>
        <v>0</v>
      </c>
      <c r="AA128" s="57">
        <f t="shared" si="33"/>
        <v>0</v>
      </c>
      <c r="AB128" s="57">
        <f t="shared" si="33"/>
        <v>0</v>
      </c>
      <c r="AC128" s="57">
        <f t="shared" si="33"/>
        <v>0</v>
      </c>
      <c r="AD128" s="57">
        <f t="shared" si="33"/>
        <v>0</v>
      </c>
      <c r="AE128" s="57">
        <f t="shared" si="33"/>
        <v>0</v>
      </c>
      <c r="AF128" s="57">
        <f t="shared" si="33"/>
        <v>0</v>
      </c>
      <c r="AG128" s="57">
        <f t="shared" si="33"/>
        <v>0</v>
      </c>
      <c r="AH128" s="56">
        <f t="shared" si="33"/>
        <v>0</v>
      </c>
      <c r="AI128" s="55">
        <f>IF($AK$4&lt;&gt;"",0,SUM($D128:$AH128))</f>
        <v>9</v>
      </c>
      <c r="AJ128" s="28"/>
    </row>
    <row r="129" spans="1:36" ht="5.0999999999999996" customHeight="1" thickBot="1" x14ac:dyDescent="0.2">
      <c r="C129" s="45"/>
      <c r="D129" s="54"/>
      <c r="E129" s="54"/>
      <c r="F129" s="54"/>
      <c r="G129" s="54"/>
      <c r="H129" s="54"/>
      <c r="I129" s="54"/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  <c r="AA129" s="54"/>
      <c r="AB129" s="54"/>
      <c r="AC129" s="54"/>
      <c r="AD129" s="54"/>
      <c r="AE129" s="54"/>
      <c r="AF129" s="54"/>
      <c r="AG129" s="54"/>
      <c r="AH129" s="54"/>
      <c r="AI129" s="54"/>
      <c r="AJ129" s="28"/>
    </row>
    <row r="130" spans="1:36" ht="13.5" customHeight="1" x14ac:dyDescent="0.15">
      <c r="A130" s="600" t="s">
        <v>55</v>
      </c>
      <c r="B130" s="601"/>
      <c r="C130" s="602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52"/>
      <c r="AI130" s="53">
        <f>IF($AK$4&lt;&gt;"",0,SUM($D130:$AH130))</f>
        <v>0</v>
      </c>
      <c r="AJ130" s="28"/>
    </row>
    <row r="131" spans="1:36" ht="13.5" customHeight="1" thickBot="1" x14ac:dyDescent="0.2">
      <c r="A131" s="600" t="s">
        <v>54</v>
      </c>
      <c r="B131" s="601"/>
      <c r="C131" s="602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52"/>
      <c r="AI131" s="51">
        <f>IF($AK$4&lt;&gt;"",0,SUM($D131:$AH131))</f>
        <v>0</v>
      </c>
      <c r="AJ131" s="28"/>
    </row>
    <row r="133" spans="1:36" ht="13.5" customHeight="1" thickBot="1" x14ac:dyDescent="0.2">
      <c r="A133" s="420">
        <f>$A$1</f>
        <v>44287</v>
      </c>
      <c r="B133" s="420"/>
      <c r="C133" s="420"/>
      <c r="D133" s="420"/>
      <c r="E133" s="420"/>
      <c r="F133" s="420"/>
      <c r="G133" s="420"/>
      <c r="H133" s="420"/>
      <c r="I133" s="421" t="s">
        <v>53</v>
      </c>
      <c r="J133" s="421"/>
      <c r="K133" s="421"/>
      <c r="L133" s="421"/>
      <c r="M133" s="421"/>
      <c r="N133" s="421"/>
      <c r="O133" s="421"/>
      <c r="P133" s="421"/>
      <c r="Q133" s="421"/>
      <c r="R133" s="421"/>
      <c r="S133" s="421"/>
      <c r="T133" s="421"/>
      <c r="U133" s="421"/>
      <c r="V133" s="421"/>
      <c r="W133" s="421"/>
      <c r="X133" s="421"/>
      <c r="Y133" s="421"/>
      <c r="Z133" s="421"/>
      <c r="AA133" s="421"/>
      <c r="AB133" s="421"/>
      <c r="AC133" s="421"/>
      <c r="AD133" s="421"/>
      <c r="AE133" s="421"/>
      <c r="AF133" s="421"/>
      <c r="AG133" s="421"/>
      <c r="AH133" s="421"/>
      <c r="AI133" s="420"/>
      <c r="AJ133" s="420"/>
    </row>
    <row r="134" spans="1:36" ht="13.5" customHeight="1" x14ac:dyDescent="0.15">
      <c r="A134" s="409" t="s">
        <v>27</v>
      </c>
      <c r="B134" s="409"/>
      <c r="C134" s="410"/>
      <c r="D134" s="39">
        <f t="shared" ref="D134:S135" si="34">IF(D$2&lt;&gt;"",D$2,"")</f>
        <v>44287</v>
      </c>
      <c r="E134" s="39">
        <f t="shared" si="34"/>
        <v>44288</v>
      </c>
      <c r="F134" s="39">
        <f t="shared" si="34"/>
        <v>44289</v>
      </c>
      <c r="G134" s="39">
        <f t="shared" si="34"/>
        <v>44290</v>
      </c>
      <c r="H134" s="39">
        <f t="shared" si="34"/>
        <v>44291</v>
      </c>
      <c r="I134" s="39">
        <f t="shared" si="34"/>
        <v>44292</v>
      </c>
      <c r="J134" s="39">
        <f t="shared" si="34"/>
        <v>44293</v>
      </c>
      <c r="K134" s="39">
        <f t="shared" si="34"/>
        <v>44294</v>
      </c>
      <c r="L134" s="39">
        <f t="shared" si="34"/>
        <v>44295</v>
      </c>
      <c r="M134" s="39">
        <f t="shared" si="34"/>
        <v>44296</v>
      </c>
      <c r="N134" s="39">
        <f t="shared" si="34"/>
        <v>44297</v>
      </c>
      <c r="O134" s="39">
        <f t="shared" si="34"/>
        <v>44298</v>
      </c>
      <c r="P134" s="39">
        <f t="shared" si="34"/>
        <v>44299</v>
      </c>
      <c r="Q134" s="39">
        <f t="shared" si="34"/>
        <v>44300</v>
      </c>
      <c r="R134" s="39">
        <f t="shared" si="34"/>
        <v>44301</v>
      </c>
      <c r="S134" s="39">
        <f t="shared" si="34"/>
        <v>44302</v>
      </c>
      <c r="T134" s="39">
        <f t="shared" ref="T134:AH135" si="35">IF(T$2&lt;&gt;"",T$2,"")</f>
        <v>44303</v>
      </c>
      <c r="U134" s="39">
        <f t="shared" si="35"/>
        <v>44304</v>
      </c>
      <c r="V134" s="39">
        <f t="shared" si="35"/>
        <v>44305</v>
      </c>
      <c r="W134" s="39">
        <f t="shared" si="35"/>
        <v>44306</v>
      </c>
      <c r="X134" s="39">
        <f t="shared" si="35"/>
        <v>44307</v>
      </c>
      <c r="Y134" s="39">
        <f t="shared" si="35"/>
        <v>44308</v>
      </c>
      <c r="Z134" s="39">
        <f t="shared" si="35"/>
        <v>44309</v>
      </c>
      <c r="AA134" s="39">
        <f t="shared" si="35"/>
        <v>44310</v>
      </c>
      <c r="AB134" s="39">
        <f t="shared" si="35"/>
        <v>44311</v>
      </c>
      <c r="AC134" s="39">
        <f t="shared" si="35"/>
        <v>44312</v>
      </c>
      <c r="AD134" s="39">
        <f t="shared" si="35"/>
        <v>44313</v>
      </c>
      <c r="AE134" s="39">
        <f t="shared" si="35"/>
        <v>44314</v>
      </c>
      <c r="AF134" s="39">
        <f t="shared" si="35"/>
        <v>44315</v>
      </c>
      <c r="AG134" s="39">
        <f t="shared" si="35"/>
        <v>44316</v>
      </c>
      <c r="AH134" s="39" t="str">
        <f t="shared" si="35"/>
        <v/>
      </c>
      <c r="AI134" s="411" t="s">
        <v>52</v>
      </c>
      <c r="AJ134" s="422"/>
    </row>
    <row r="135" spans="1:36" ht="13.5" customHeight="1" x14ac:dyDescent="0.15">
      <c r="A135" s="50" t="s">
        <v>51</v>
      </c>
      <c r="B135" s="315" t="s">
        <v>50</v>
      </c>
      <c r="C135" s="317"/>
      <c r="D135" s="38">
        <f t="shared" si="34"/>
        <v>44287</v>
      </c>
      <c r="E135" s="38">
        <f t="shared" si="34"/>
        <v>44288</v>
      </c>
      <c r="F135" s="38">
        <f t="shared" si="34"/>
        <v>44289</v>
      </c>
      <c r="G135" s="38">
        <f t="shared" si="34"/>
        <v>44290</v>
      </c>
      <c r="H135" s="38">
        <f t="shared" si="34"/>
        <v>44291</v>
      </c>
      <c r="I135" s="38">
        <f t="shared" si="34"/>
        <v>44292</v>
      </c>
      <c r="J135" s="38">
        <f t="shared" si="34"/>
        <v>44293</v>
      </c>
      <c r="K135" s="38">
        <f t="shared" si="34"/>
        <v>44294</v>
      </c>
      <c r="L135" s="38">
        <f t="shared" si="34"/>
        <v>44295</v>
      </c>
      <c r="M135" s="38">
        <f t="shared" si="34"/>
        <v>44296</v>
      </c>
      <c r="N135" s="38">
        <f t="shared" si="34"/>
        <v>44297</v>
      </c>
      <c r="O135" s="38">
        <f t="shared" si="34"/>
        <v>44298</v>
      </c>
      <c r="P135" s="38">
        <f t="shared" si="34"/>
        <v>44299</v>
      </c>
      <c r="Q135" s="38">
        <f t="shared" si="34"/>
        <v>44300</v>
      </c>
      <c r="R135" s="38">
        <f t="shared" si="34"/>
        <v>44301</v>
      </c>
      <c r="S135" s="38">
        <f t="shared" si="34"/>
        <v>44302</v>
      </c>
      <c r="T135" s="38">
        <f t="shared" si="35"/>
        <v>44303</v>
      </c>
      <c r="U135" s="38">
        <f t="shared" si="35"/>
        <v>44304</v>
      </c>
      <c r="V135" s="38">
        <f t="shared" si="35"/>
        <v>44305</v>
      </c>
      <c r="W135" s="38">
        <f t="shared" si="35"/>
        <v>44306</v>
      </c>
      <c r="X135" s="38">
        <f t="shared" si="35"/>
        <v>44307</v>
      </c>
      <c r="Y135" s="38">
        <f t="shared" si="35"/>
        <v>44308</v>
      </c>
      <c r="Z135" s="38">
        <f t="shared" si="35"/>
        <v>44309</v>
      </c>
      <c r="AA135" s="38">
        <f t="shared" si="35"/>
        <v>44310</v>
      </c>
      <c r="AB135" s="38">
        <f t="shared" si="35"/>
        <v>44311</v>
      </c>
      <c r="AC135" s="38">
        <f t="shared" si="35"/>
        <v>44312</v>
      </c>
      <c r="AD135" s="38">
        <f t="shared" si="35"/>
        <v>44313</v>
      </c>
      <c r="AE135" s="38">
        <f t="shared" si="35"/>
        <v>44314</v>
      </c>
      <c r="AF135" s="38">
        <f t="shared" si="35"/>
        <v>44315</v>
      </c>
      <c r="AG135" s="38">
        <f t="shared" si="35"/>
        <v>44316</v>
      </c>
      <c r="AH135" s="37" t="str">
        <f t="shared" si="35"/>
        <v/>
      </c>
      <c r="AI135" s="412"/>
      <c r="AJ135" s="422"/>
    </row>
    <row r="136" spans="1:36" ht="13.5" customHeight="1" x14ac:dyDescent="0.15">
      <c r="A136" s="32">
        <v>1</v>
      </c>
      <c r="B136" s="603"/>
      <c r="C136" s="604"/>
      <c r="D136" s="32">
        <v>1</v>
      </c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F136" s="32"/>
      <c r="AG136" s="32"/>
      <c r="AH136" s="172"/>
      <c r="AI136" s="49">
        <f t="shared" ref="AI136:AI155" si="36">IF($AK$4&lt;&gt;"",0,SUM($D136:$AH136))</f>
        <v>1</v>
      </c>
      <c r="AJ136" s="28"/>
    </row>
    <row r="137" spans="1:36" ht="13.5" customHeight="1" x14ac:dyDescent="0.15">
      <c r="A137" s="32">
        <f t="shared" ref="A137:A155" si="37">A136+1</f>
        <v>2</v>
      </c>
      <c r="B137" s="603"/>
      <c r="C137" s="604"/>
      <c r="D137" s="32">
        <v>1</v>
      </c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F137" s="32"/>
      <c r="AG137" s="32"/>
      <c r="AH137" s="172"/>
      <c r="AI137" s="49">
        <f t="shared" si="36"/>
        <v>1</v>
      </c>
      <c r="AJ137" s="28"/>
    </row>
    <row r="138" spans="1:36" ht="13.5" customHeight="1" x14ac:dyDescent="0.15">
      <c r="A138" s="32">
        <f t="shared" si="37"/>
        <v>3</v>
      </c>
      <c r="B138" s="603"/>
      <c r="C138" s="604"/>
      <c r="D138" s="32">
        <v>1</v>
      </c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F138" s="32"/>
      <c r="AG138" s="32"/>
      <c r="AH138" s="172"/>
      <c r="AI138" s="49">
        <f t="shared" si="36"/>
        <v>1</v>
      </c>
      <c r="AJ138" s="28"/>
    </row>
    <row r="139" spans="1:36" ht="13.5" customHeight="1" x14ac:dyDescent="0.15">
      <c r="A139" s="32">
        <f t="shared" si="37"/>
        <v>4</v>
      </c>
      <c r="B139" s="603"/>
      <c r="C139" s="604"/>
      <c r="D139" s="32">
        <v>2</v>
      </c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172"/>
      <c r="AI139" s="49">
        <f t="shared" si="36"/>
        <v>2</v>
      </c>
      <c r="AJ139" s="28"/>
    </row>
    <row r="140" spans="1:36" ht="13.5" customHeight="1" x14ac:dyDescent="0.15">
      <c r="A140" s="32">
        <f t="shared" si="37"/>
        <v>5</v>
      </c>
      <c r="B140" s="603"/>
      <c r="C140" s="604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F140" s="32"/>
      <c r="AG140" s="32"/>
      <c r="AH140" s="172"/>
      <c r="AI140" s="49">
        <f t="shared" si="36"/>
        <v>0</v>
      </c>
      <c r="AJ140" s="28"/>
    </row>
    <row r="141" spans="1:36" ht="13.5" customHeight="1" x14ac:dyDescent="0.15">
      <c r="A141" s="32">
        <f t="shared" si="37"/>
        <v>6</v>
      </c>
      <c r="B141" s="603"/>
      <c r="C141" s="604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F141" s="32"/>
      <c r="AG141" s="32"/>
      <c r="AH141" s="172"/>
      <c r="AI141" s="49">
        <f t="shared" si="36"/>
        <v>0</v>
      </c>
      <c r="AJ141" s="28"/>
    </row>
    <row r="142" spans="1:36" ht="13.5" customHeight="1" x14ac:dyDescent="0.15">
      <c r="A142" s="32">
        <f t="shared" si="37"/>
        <v>7</v>
      </c>
      <c r="B142" s="603"/>
      <c r="C142" s="604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F142" s="32"/>
      <c r="AG142" s="32"/>
      <c r="AH142" s="172"/>
      <c r="AI142" s="49">
        <f t="shared" si="36"/>
        <v>0</v>
      </c>
      <c r="AJ142" s="28"/>
    </row>
    <row r="143" spans="1:36" ht="13.5" customHeight="1" x14ac:dyDescent="0.15">
      <c r="A143" s="32">
        <f t="shared" si="37"/>
        <v>8</v>
      </c>
      <c r="B143" s="603"/>
      <c r="C143" s="604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F143" s="32"/>
      <c r="AG143" s="32"/>
      <c r="AH143" s="172"/>
      <c r="AI143" s="49">
        <f t="shared" si="36"/>
        <v>0</v>
      </c>
      <c r="AJ143" s="28"/>
    </row>
    <row r="144" spans="1:36" ht="13.5" customHeight="1" x14ac:dyDescent="0.15">
      <c r="A144" s="32">
        <f t="shared" si="37"/>
        <v>9</v>
      </c>
      <c r="B144" s="603"/>
      <c r="C144" s="604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172"/>
      <c r="AI144" s="49">
        <f t="shared" si="36"/>
        <v>0</v>
      </c>
      <c r="AJ144" s="28"/>
    </row>
    <row r="145" spans="1:36" ht="13.5" customHeight="1" x14ac:dyDescent="0.15">
      <c r="A145" s="32">
        <f t="shared" si="37"/>
        <v>10</v>
      </c>
      <c r="B145" s="603"/>
      <c r="C145" s="604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F145" s="32"/>
      <c r="AG145" s="32"/>
      <c r="AH145" s="172"/>
      <c r="AI145" s="49">
        <f t="shared" si="36"/>
        <v>0</v>
      </c>
      <c r="AJ145" s="28"/>
    </row>
    <row r="146" spans="1:36" ht="13.5" customHeight="1" x14ac:dyDescent="0.15">
      <c r="A146" s="32">
        <f t="shared" si="37"/>
        <v>11</v>
      </c>
      <c r="B146" s="603"/>
      <c r="C146" s="604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F146" s="32"/>
      <c r="AG146" s="32"/>
      <c r="AH146" s="172"/>
      <c r="AI146" s="49">
        <f t="shared" si="36"/>
        <v>0</v>
      </c>
      <c r="AJ146" s="28"/>
    </row>
    <row r="147" spans="1:36" ht="13.5" customHeight="1" x14ac:dyDescent="0.15">
      <c r="A147" s="32">
        <f t="shared" si="37"/>
        <v>12</v>
      </c>
      <c r="B147" s="603"/>
      <c r="C147" s="604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F147" s="32"/>
      <c r="AG147" s="32"/>
      <c r="AH147" s="172"/>
      <c r="AI147" s="49">
        <f t="shared" si="36"/>
        <v>0</v>
      </c>
      <c r="AJ147" s="28"/>
    </row>
    <row r="148" spans="1:36" ht="13.5" customHeight="1" x14ac:dyDescent="0.15">
      <c r="A148" s="32">
        <f t="shared" si="37"/>
        <v>13</v>
      </c>
      <c r="B148" s="603"/>
      <c r="C148" s="604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F148" s="32"/>
      <c r="AG148" s="32"/>
      <c r="AH148" s="172"/>
      <c r="AI148" s="49">
        <f t="shared" si="36"/>
        <v>0</v>
      </c>
      <c r="AJ148" s="28"/>
    </row>
    <row r="149" spans="1:36" ht="13.5" customHeight="1" x14ac:dyDescent="0.15">
      <c r="A149" s="32">
        <f t="shared" si="37"/>
        <v>14</v>
      </c>
      <c r="B149" s="603"/>
      <c r="C149" s="604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F149" s="32"/>
      <c r="AG149" s="32"/>
      <c r="AH149" s="172"/>
      <c r="AI149" s="49">
        <f t="shared" si="36"/>
        <v>0</v>
      </c>
      <c r="AJ149" s="28"/>
    </row>
    <row r="150" spans="1:36" ht="13.5" customHeight="1" x14ac:dyDescent="0.15">
      <c r="A150" s="32">
        <f t="shared" si="37"/>
        <v>15</v>
      </c>
      <c r="B150" s="603"/>
      <c r="C150" s="604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F150" s="32"/>
      <c r="AG150" s="32"/>
      <c r="AH150" s="172"/>
      <c r="AI150" s="49">
        <f t="shared" si="36"/>
        <v>0</v>
      </c>
      <c r="AJ150" s="28"/>
    </row>
    <row r="151" spans="1:36" ht="13.5" hidden="1" customHeight="1" x14ac:dyDescent="0.15">
      <c r="A151" s="32">
        <f t="shared" si="37"/>
        <v>16</v>
      </c>
      <c r="B151" s="603"/>
      <c r="C151" s="604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F151" s="32"/>
      <c r="AG151" s="32"/>
      <c r="AH151" s="172"/>
      <c r="AI151" s="49">
        <f t="shared" si="36"/>
        <v>0</v>
      </c>
      <c r="AJ151" s="28"/>
    </row>
    <row r="152" spans="1:36" ht="13.5" hidden="1" customHeight="1" x14ac:dyDescent="0.15">
      <c r="A152" s="32">
        <f t="shared" si="37"/>
        <v>17</v>
      </c>
      <c r="B152" s="603"/>
      <c r="C152" s="604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172"/>
      <c r="AI152" s="49">
        <f t="shared" si="36"/>
        <v>0</v>
      </c>
      <c r="AJ152" s="28"/>
    </row>
    <row r="153" spans="1:36" ht="13.5" hidden="1" customHeight="1" x14ac:dyDescent="0.15">
      <c r="A153" s="32">
        <f t="shared" si="37"/>
        <v>18</v>
      </c>
      <c r="B153" s="603"/>
      <c r="C153" s="604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172"/>
      <c r="AI153" s="49">
        <f t="shared" si="36"/>
        <v>0</v>
      </c>
      <c r="AJ153" s="28"/>
    </row>
    <row r="154" spans="1:36" ht="13.5" hidden="1" customHeight="1" x14ac:dyDescent="0.15">
      <c r="A154" s="32">
        <f t="shared" si="37"/>
        <v>19</v>
      </c>
      <c r="B154" s="603"/>
      <c r="C154" s="604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F154" s="32"/>
      <c r="AG154" s="32"/>
      <c r="AH154" s="172"/>
      <c r="AI154" s="49">
        <f t="shared" si="36"/>
        <v>0</v>
      </c>
      <c r="AJ154" s="28"/>
    </row>
    <row r="155" spans="1:36" ht="13.5" hidden="1" customHeight="1" thickBot="1" x14ac:dyDescent="0.2">
      <c r="A155" s="32">
        <f t="shared" si="37"/>
        <v>20</v>
      </c>
      <c r="B155" s="603"/>
      <c r="C155" s="604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F155" s="32"/>
      <c r="AG155" s="32"/>
      <c r="AH155" s="172"/>
      <c r="AI155" s="41">
        <f t="shared" si="36"/>
        <v>0</v>
      </c>
      <c r="AJ155" s="28"/>
    </row>
    <row r="156" spans="1:36" ht="3" customHeight="1" thickBot="1" x14ac:dyDescent="0.2"/>
    <row r="157" spans="1:36" ht="13.5" customHeight="1" thickBot="1" x14ac:dyDescent="0.2">
      <c r="A157" s="425" t="s">
        <v>49</v>
      </c>
      <c r="B157" s="426"/>
      <c r="C157" s="427"/>
      <c r="D157" s="48">
        <f t="shared" ref="D157:AH157" si="38">SUM(D$136:D$155)</f>
        <v>5</v>
      </c>
      <c r="E157" s="48">
        <f t="shared" si="38"/>
        <v>0</v>
      </c>
      <c r="F157" s="48">
        <f t="shared" si="38"/>
        <v>0</v>
      </c>
      <c r="G157" s="48">
        <f t="shared" si="38"/>
        <v>0</v>
      </c>
      <c r="H157" s="48">
        <f t="shared" si="38"/>
        <v>0</v>
      </c>
      <c r="I157" s="48">
        <f t="shared" si="38"/>
        <v>0</v>
      </c>
      <c r="J157" s="48">
        <f t="shared" si="38"/>
        <v>0</v>
      </c>
      <c r="K157" s="48">
        <f t="shared" si="38"/>
        <v>0</v>
      </c>
      <c r="L157" s="48">
        <f t="shared" si="38"/>
        <v>0</v>
      </c>
      <c r="M157" s="48">
        <f t="shared" si="38"/>
        <v>0</v>
      </c>
      <c r="N157" s="48">
        <f t="shared" si="38"/>
        <v>0</v>
      </c>
      <c r="O157" s="48">
        <f t="shared" si="38"/>
        <v>0</v>
      </c>
      <c r="P157" s="48">
        <f t="shared" si="38"/>
        <v>0</v>
      </c>
      <c r="Q157" s="48">
        <f t="shared" si="38"/>
        <v>0</v>
      </c>
      <c r="R157" s="48">
        <f t="shared" si="38"/>
        <v>0</v>
      </c>
      <c r="S157" s="48">
        <f t="shared" si="38"/>
        <v>0</v>
      </c>
      <c r="T157" s="48">
        <f t="shared" si="38"/>
        <v>0</v>
      </c>
      <c r="U157" s="48">
        <f t="shared" si="38"/>
        <v>0</v>
      </c>
      <c r="V157" s="48">
        <f t="shared" si="38"/>
        <v>0</v>
      </c>
      <c r="W157" s="48">
        <f t="shared" si="38"/>
        <v>0</v>
      </c>
      <c r="X157" s="48">
        <f t="shared" si="38"/>
        <v>0</v>
      </c>
      <c r="Y157" s="48">
        <f t="shared" si="38"/>
        <v>0</v>
      </c>
      <c r="Z157" s="48">
        <f t="shared" si="38"/>
        <v>0</v>
      </c>
      <c r="AA157" s="48">
        <f t="shared" si="38"/>
        <v>0</v>
      </c>
      <c r="AB157" s="48">
        <f t="shared" si="38"/>
        <v>0</v>
      </c>
      <c r="AC157" s="48">
        <f t="shared" si="38"/>
        <v>0</v>
      </c>
      <c r="AD157" s="48">
        <f t="shared" si="38"/>
        <v>0</v>
      </c>
      <c r="AE157" s="48">
        <f t="shared" si="38"/>
        <v>0</v>
      </c>
      <c r="AF157" s="48">
        <f t="shared" si="38"/>
        <v>0</v>
      </c>
      <c r="AG157" s="48">
        <f t="shared" si="38"/>
        <v>0</v>
      </c>
      <c r="AH157" s="47">
        <f t="shared" si="38"/>
        <v>0</v>
      </c>
      <c r="AI157" s="46">
        <f>IF($AK$4&lt;&gt;"",0,SUM($D157:$AH157))</f>
        <v>5</v>
      </c>
      <c r="AJ157" s="28"/>
    </row>
    <row r="158" spans="1:36" ht="5.0999999999999996" customHeight="1" thickBot="1" x14ac:dyDescent="0.2">
      <c r="C158" s="45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44"/>
      <c r="AJ158" s="28"/>
    </row>
    <row r="159" spans="1:36" ht="13.5" customHeight="1" x14ac:dyDescent="0.15">
      <c r="A159" s="605" t="s">
        <v>48</v>
      </c>
      <c r="B159" s="605"/>
      <c r="C159" s="605"/>
      <c r="D159" s="32">
        <v>1</v>
      </c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F159" s="32"/>
      <c r="AG159" s="32"/>
      <c r="AH159" s="42"/>
      <c r="AI159" s="43">
        <f>IF($AK$4&lt;&gt;"",0,SUM($D159:$AH159))</f>
        <v>1</v>
      </c>
      <c r="AJ159" s="28"/>
    </row>
    <row r="160" spans="1:36" ht="13.5" customHeight="1" thickBot="1" x14ac:dyDescent="0.2">
      <c r="A160" s="605" t="s">
        <v>47</v>
      </c>
      <c r="B160" s="605"/>
      <c r="C160" s="605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F160" s="32"/>
      <c r="AG160" s="32"/>
      <c r="AH160" s="42"/>
      <c r="AI160" s="41">
        <f>IF($AK$4&lt;&gt;"",0,SUM($D160:$AH160))</f>
        <v>0</v>
      </c>
      <c r="AJ160" s="28"/>
    </row>
    <row r="161" spans="1:36" ht="13.5" customHeight="1" thickBot="1" x14ac:dyDescent="0.2"/>
    <row r="162" spans="1:36" ht="13.5" customHeight="1" thickBot="1" x14ac:dyDescent="0.2">
      <c r="C162" s="40" t="s">
        <v>46</v>
      </c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167"/>
    </row>
    <row r="163" spans="1:36" ht="13.5" customHeight="1" thickBot="1" x14ac:dyDescent="0.2"/>
    <row r="164" spans="1:36" ht="20.100000000000001" customHeight="1" x14ac:dyDescent="0.15">
      <c r="A164" s="318" t="s">
        <v>45</v>
      </c>
      <c r="B164" s="318"/>
      <c r="C164" s="319"/>
      <c r="D164" s="39">
        <f t="shared" ref="D164:S165" si="39">IF(D$2&lt;&gt;"",D$2,"")</f>
        <v>44287</v>
      </c>
      <c r="E164" s="39">
        <f t="shared" si="39"/>
        <v>44288</v>
      </c>
      <c r="F164" s="39">
        <f t="shared" si="39"/>
        <v>44289</v>
      </c>
      <c r="G164" s="39">
        <f t="shared" si="39"/>
        <v>44290</v>
      </c>
      <c r="H164" s="39">
        <f t="shared" si="39"/>
        <v>44291</v>
      </c>
      <c r="I164" s="39">
        <f t="shared" si="39"/>
        <v>44292</v>
      </c>
      <c r="J164" s="39">
        <f t="shared" si="39"/>
        <v>44293</v>
      </c>
      <c r="K164" s="39">
        <f t="shared" si="39"/>
        <v>44294</v>
      </c>
      <c r="L164" s="39">
        <f t="shared" si="39"/>
        <v>44295</v>
      </c>
      <c r="M164" s="39">
        <f t="shared" si="39"/>
        <v>44296</v>
      </c>
      <c r="N164" s="39">
        <f t="shared" si="39"/>
        <v>44297</v>
      </c>
      <c r="O164" s="39">
        <f t="shared" si="39"/>
        <v>44298</v>
      </c>
      <c r="P164" s="39">
        <f t="shared" si="39"/>
        <v>44299</v>
      </c>
      <c r="Q164" s="39">
        <f t="shared" si="39"/>
        <v>44300</v>
      </c>
      <c r="R164" s="39">
        <f t="shared" si="39"/>
        <v>44301</v>
      </c>
      <c r="S164" s="39">
        <f t="shared" si="39"/>
        <v>44302</v>
      </c>
      <c r="T164" s="39">
        <f t="shared" ref="T164:AH165" si="40">IF(T$2&lt;&gt;"",T$2,"")</f>
        <v>44303</v>
      </c>
      <c r="U164" s="39">
        <f t="shared" si="40"/>
        <v>44304</v>
      </c>
      <c r="V164" s="39">
        <f t="shared" si="40"/>
        <v>44305</v>
      </c>
      <c r="W164" s="39">
        <f t="shared" si="40"/>
        <v>44306</v>
      </c>
      <c r="X164" s="39">
        <f t="shared" si="40"/>
        <v>44307</v>
      </c>
      <c r="Y164" s="39">
        <f t="shared" si="40"/>
        <v>44308</v>
      </c>
      <c r="Z164" s="39">
        <f t="shared" si="40"/>
        <v>44309</v>
      </c>
      <c r="AA164" s="39">
        <f t="shared" si="40"/>
        <v>44310</v>
      </c>
      <c r="AB164" s="39">
        <f t="shared" si="40"/>
        <v>44311</v>
      </c>
      <c r="AC164" s="39">
        <f t="shared" si="40"/>
        <v>44312</v>
      </c>
      <c r="AD164" s="39">
        <f t="shared" si="40"/>
        <v>44313</v>
      </c>
      <c r="AE164" s="39">
        <f t="shared" si="40"/>
        <v>44314</v>
      </c>
      <c r="AF164" s="39">
        <f t="shared" si="40"/>
        <v>44315</v>
      </c>
      <c r="AG164" s="39">
        <f t="shared" si="40"/>
        <v>44316</v>
      </c>
      <c r="AH164" s="39" t="str">
        <f t="shared" si="40"/>
        <v/>
      </c>
      <c r="AI164" s="322" t="s">
        <v>44</v>
      </c>
      <c r="AJ164" s="323"/>
    </row>
    <row r="165" spans="1:36" ht="20.100000000000001" customHeight="1" x14ac:dyDescent="0.15">
      <c r="A165" s="320"/>
      <c r="B165" s="320"/>
      <c r="C165" s="321"/>
      <c r="D165" s="38">
        <f t="shared" si="39"/>
        <v>44287</v>
      </c>
      <c r="E165" s="38">
        <f t="shared" si="39"/>
        <v>44288</v>
      </c>
      <c r="F165" s="38">
        <f t="shared" si="39"/>
        <v>44289</v>
      </c>
      <c r="G165" s="38">
        <f t="shared" si="39"/>
        <v>44290</v>
      </c>
      <c r="H165" s="38">
        <f t="shared" si="39"/>
        <v>44291</v>
      </c>
      <c r="I165" s="38">
        <f t="shared" si="39"/>
        <v>44292</v>
      </c>
      <c r="J165" s="38">
        <f t="shared" si="39"/>
        <v>44293</v>
      </c>
      <c r="K165" s="38">
        <f t="shared" si="39"/>
        <v>44294</v>
      </c>
      <c r="L165" s="38">
        <f t="shared" si="39"/>
        <v>44295</v>
      </c>
      <c r="M165" s="38">
        <f t="shared" si="39"/>
        <v>44296</v>
      </c>
      <c r="N165" s="38">
        <f t="shared" si="39"/>
        <v>44297</v>
      </c>
      <c r="O165" s="38">
        <f t="shared" si="39"/>
        <v>44298</v>
      </c>
      <c r="P165" s="38">
        <f t="shared" si="39"/>
        <v>44299</v>
      </c>
      <c r="Q165" s="38">
        <f t="shared" si="39"/>
        <v>44300</v>
      </c>
      <c r="R165" s="38">
        <f t="shared" si="39"/>
        <v>44301</v>
      </c>
      <c r="S165" s="38">
        <f t="shared" si="39"/>
        <v>44302</v>
      </c>
      <c r="T165" s="38">
        <f t="shared" si="40"/>
        <v>44303</v>
      </c>
      <c r="U165" s="38">
        <f t="shared" si="40"/>
        <v>44304</v>
      </c>
      <c r="V165" s="38">
        <f t="shared" si="40"/>
        <v>44305</v>
      </c>
      <c r="W165" s="38">
        <f t="shared" si="40"/>
        <v>44306</v>
      </c>
      <c r="X165" s="38">
        <f t="shared" si="40"/>
        <v>44307</v>
      </c>
      <c r="Y165" s="38">
        <f t="shared" si="40"/>
        <v>44308</v>
      </c>
      <c r="Z165" s="38">
        <f t="shared" si="40"/>
        <v>44309</v>
      </c>
      <c r="AA165" s="38">
        <f t="shared" si="40"/>
        <v>44310</v>
      </c>
      <c r="AB165" s="38">
        <f t="shared" si="40"/>
        <v>44311</v>
      </c>
      <c r="AC165" s="38">
        <f t="shared" si="40"/>
        <v>44312</v>
      </c>
      <c r="AD165" s="38">
        <f t="shared" si="40"/>
        <v>44313</v>
      </c>
      <c r="AE165" s="38">
        <f t="shared" si="40"/>
        <v>44314</v>
      </c>
      <c r="AF165" s="38">
        <f t="shared" si="40"/>
        <v>44315</v>
      </c>
      <c r="AG165" s="38">
        <f t="shared" si="40"/>
        <v>44316</v>
      </c>
      <c r="AH165" s="37" t="str">
        <f t="shared" si="40"/>
        <v/>
      </c>
      <c r="AI165" s="324"/>
      <c r="AJ165" s="325"/>
    </row>
    <row r="166" spans="1:36" ht="20.100000000000001" customHeight="1" x14ac:dyDescent="0.15">
      <c r="A166" s="326" t="s">
        <v>30</v>
      </c>
      <c r="B166" s="326"/>
      <c r="C166" s="326"/>
      <c r="D166" s="36">
        <f t="shared" ref="D166:AH166" si="41">D$55</f>
        <v>28</v>
      </c>
      <c r="E166" s="36">
        <f t="shared" si="41"/>
        <v>0</v>
      </c>
      <c r="F166" s="36">
        <f t="shared" si="41"/>
        <v>0</v>
      </c>
      <c r="G166" s="36">
        <f t="shared" si="41"/>
        <v>0</v>
      </c>
      <c r="H166" s="36">
        <f t="shared" si="41"/>
        <v>0</v>
      </c>
      <c r="I166" s="36">
        <f t="shared" si="41"/>
        <v>0</v>
      </c>
      <c r="J166" s="36">
        <f t="shared" si="41"/>
        <v>0</v>
      </c>
      <c r="K166" s="36">
        <f t="shared" si="41"/>
        <v>0</v>
      </c>
      <c r="L166" s="36">
        <f t="shared" si="41"/>
        <v>0</v>
      </c>
      <c r="M166" s="36">
        <f t="shared" si="41"/>
        <v>0</v>
      </c>
      <c r="N166" s="36">
        <f t="shared" si="41"/>
        <v>0</v>
      </c>
      <c r="O166" s="36">
        <f t="shared" si="41"/>
        <v>0</v>
      </c>
      <c r="P166" s="36">
        <f t="shared" si="41"/>
        <v>0</v>
      </c>
      <c r="Q166" s="36">
        <f t="shared" si="41"/>
        <v>0</v>
      </c>
      <c r="R166" s="36">
        <f t="shared" si="41"/>
        <v>0</v>
      </c>
      <c r="S166" s="36">
        <f t="shared" si="41"/>
        <v>0</v>
      </c>
      <c r="T166" s="36">
        <f t="shared" si="41"/>
        <v>0</v>
      </c>
      <c r="U166" s="36">
        <f t="shared" si="41"/>
        <v>0</v>
      </c>
      <c r="V166" s="36">
        <f t="shared" si="41"/>
        <v>0</v>
      </c>
      <c r="W166" s="36">
        <f t="shared" si="41"/>
        <v>0</v>
      </c>
      <c r="X166" s="36">
        <f t="shared" si="41"/>
        <v>0</v>
      </c>
      <c r="Y166" s="36">
        <f t="shared" si="41"/>
        <v>0</v>
      </c>
      <c r="Z166" s="36">
        <f t="shared" si="41"/>
        <v>0</v>
      </c>
      <c r="AA166" s="36">
        <f t="shared" si="41"/>
        <v>0</v>
      </c>
      <c r="AB166" s="36">
        <f t="shared" si="41"/>
        <v>0</v>
      </c>
      <c r="AC166" s="36">
        <f t="shared" si="41"/>
        <v>0</v>
      </c>
      <c r="AD166" s="36">
        <f t="shared" si="41"/>
        <v>0</v>
      </c>
      <c r="AE166" s="36">
        <f t="shared" si="41"/>
        <v>0</v>
      </c>
      <c r="AF166" s="36">
        <f t="shared" si="41"/>
        <v>0</v>
      </c>
      <c r="AG166" s="36">
        <f t="shared" si="41"/>
        <v>0</v>
      </c>
      <c r="AH166" s="35">
        <f t="shared" si="41"/>
        <v>0</v>
      </c>
      <c r="AI166" s="327">
        <f t="shared" ref="AI166:AJ172" si="42">IF($AK$4&lt;&gt;"",0,SUM($D166:$AH166))</f>
        <v>28</v>
      </c>
      <c r="AJ166" s="328">
        <f t="shared" si="42"/>
        <v>28</v>
      </c>
    </row>
    <row r="167" spans="1:36" ht="20.100000000000001" customHeight="1" x14ac:dyDescent="0.15">
      <c r="A167" s="336" t="s">
        <v>29</v>
      </c>
      <c r="B167" s="336"/>
      <c r="C167" s="336"/>
      <c r="D167" s="34">
        <f t="shared" ref="D167:AH167" si="43">D$101</f>
        <v>17</v>
      </c>
      <c r="E167" s="34">
        <f t="shared" si="43"/>
        <v>0</v>
      </c>
      <c r="F167" s="34">
        <f t="shared" si="43"/>
        <v>0</v>
      </c>
      <c r="G167" s="34">
        <f t="shared" si="43"/>
        <v>0</v>
      </c>
      <c r="H167" s="34">
        <f t="shared" si="43"/>
        <v>0</v>
      </c>
      <c r="I167" s="34">
        <f t="shared" si="43"/>
        <v>0</v>
      </c>
      <c r="J167" s="34">
        <f t="shared" si="43"/>
        <v>0</v>
      </c>
      <c r="K167" s="34">
        <f t="shared" si="43"/>
        <v>0</v>
      </c>
      <c r="L167" s="34">
        <f t="shared" si="43"/>
        <v>0</v>
      </c>
      <c r="M167" s="34">
        <f t="shared" si="43"/>
        <v>0</v>
      </c>
      <c r="N167" s="34">
        <f t="shared" si="43"/>
        <v>0</v>
      </c>
      <c r="O167" s="34">
        <f t="shared" si="43"/>
        <v>0</v>
      </c>
      <c r="P167" s="34">
        <f t="shared" si="43"/>
        <v>0</v>
      </c>
      <c r="Q167" s="34">
        <f t="shared" si="43"/>
        <v>0</v>
      </c>
      <c r="R167" s="34">
        <f t="shared" si="43"/>
        <v>0</v>
      </c>
      <c r="S167" s="34">
        <f t="shared" si="43"/>
        <v>0</v>
      </c>
      <c r="T167" s="34">
        <f t="shared" si="43"/>
        <v>0</v>
      </c>
      <c r="U167" s="34">
        <f t="shared" si="43"/>
        <v>0</v>
      </c>
      <c r="V167" s="34">
        <f t="shared" si="43"/>
        <v>0</v>
      </c>
      <c r="W167" s="34">
        <f t="shared" si="43"/>
        <v>0</v>
      </c>
      <c r="X167" s="34">
        <f t="shared" si="43"/>
        <v>0</v>
      </c>
      <c r="Y167" s="34">
        <f t="shared" si="43"/>
        <v>0</v>
      </c>
      <c r="Z167" s="34">
        <f t="shared" si="43"/>
        <v>0</v>
      </c>
      <c r="AA167" s="34">
        <f t="shared" si="43"/>
        <v>0</v>
      </c>
      <c r="AB167" s="34">
        <f t="shared" si="43"/>
        <v>0</v>
      </c>
      <c r="AC167" s="34">
        <f t="shared" si="43"/>
        <v>0</v>
      </c>
      <c r="AD167" s="34">
        <f t="shared" si="43"/>
        <v>0</v>
      </c>
      <c r="AE167" s="34">
        <f t="shared" si="43"/>
        <v>0</v>
      </c>
      <c r="AF167" s="34">
        <f t="shared" si="43"/>
        <v>0</v>
      </c>
      <c r="AG167" s="34">
        <f t="shared" si="43"/>
        <v>0</v>
      </c>
      <c r="AH167" s="33">
        <f t="shared" si="43"/>
        <v>0</v>
      </c>
      <c r="AI167" s="337">
        <f t="shared" si="42"/>
        <v>17</v>
      </c>
      <c r="AJ167" s="338">
        <f t="shared" si="42"/>
        <v>17</v>
      </c>
    </row>
    <row r="168" spans="1:36" ht="20.100000000000001" customHeight="1" x14ac:dyDescent="0.15">
      <c r="A168" s="487" t="s">
        <v>28</v>
      </c>
      <c r="B168" s="487"/>
      <c r="C168" s="487"/>
      <c r="D168" s="27">
        <f t="shared" ref="D168:AH168" si="44">D$128</f>
        <v>9</v>
      </c>
      <c r="E168" s="27">
        <f t="shared" si="44"/>
        <v>0</v>
      </c>
      <c r="F168" s="27">
        <f t="shared" si="44"/>
        <v>0</v>
      </c>
      <c r="G168" s="27">
        <f t="shared" si="44"/>
        <v>0</v>
      </c>
      <c r="H168" s="27">
        <f t="shared" si="44"/>
        <v>0</v>
      </c>
      <c r="I168" s="27">
        <f t="shared" si="44"/>
        <v>0</v>
      </c>
      <c r="J168" s="27">
        <f t="shared" si="44"/>
        <v>0</v>
      </c>
      <c r="K168" s="27">
        <f t="shared" si="44"/>
        <v>0</v>
      </c>
      <c r="L168" s="27">
        <f t="shared" si="44"/>
        <v>0</v>
      </c>
      <c r="M168" s="27">
        <f t="shared" si="44"/>
        <v>0</v>
      </c>
      <c r="N168" s="27">
        <f t="shared" si="44"/>
        <v>0</v>
      </c>
      <c r="O168" s="27">
        <f t="shared" si="44"/>
        <v>0</v>
      </c>
      <c r="P168" s="27">
        <f t="shared" si="44"/>
        <v>0</v>
      </c>
      <c r="Q168" s="27">
        <f t="shared" si="44"/>
        <v>0</v>
      </c>
      <c r="R168" s="27">
        <f t="shared" si="44"/>
        <v>0</v>
      </c>
      <c r="S168" s="27">
        <f t="shared" si="44"/>
        <v>0</v>
      </c>
      <c r="T168" s="27">
        <f t="shared" si="44"/>
        <v>0</v>
      </c>
      <c r="U168" s="27">
        <f t="shared" si="44"/>
        <v>0</v>
      </c>
      <c r="V168" s="27">
        <f t="shared" si="44"/>
        <v>0</v>
      </c>
      <c r="W168" s="27">
        <f t="shared" si="44"/>
        <v>0</v>
      </c>
      <c r="X168" s="27">
        <f t="shared" si="44"/>
        <v>0</v>
      </c>
      <c r="Y168" s="27">
        <f t="shared" si="44"/>
        <v>0</v>
      </c>
      <c r="Z168" s="27">
        <f t="shared" si="44"/>
        <v>0</v>
      </c>
      <c r="AA168" s="27">
        <f t="shared" si="44"/>
        <v>0</v>
      </c>
      <c r="AB168" s="27">
        <f t="shared" si="44"/>
        <v>0</v>
      </c>
      <c r="AC168" s="27">
        <f t="shared" si="44"/>
        <v>0</v>
      </c>
      <c r="AD168" s="27">
        <f t="shared" si="44"/>
        <v>0</v>
      </c>
      <c r="AE168" s="27">
        <f t="shared" si="44"/>
        <v>0</v>
      </c>
      <c r="AF168" s="27">
        <f t="shared" si="44"/>
        <v>0</v>
      </c>
      <c r="AG168" s="27">
        <f t="shared" si="44"/>
        <v>0</v>
      </c>
      <c r="AH168" s="174">
        <f t="shared" si="44"/>
        <v>0</v>
      </c>
      <c r="AI168" s="609">
        <f t="shared" si="42"/>
        <v>9</v>
      </c>
      <c r="AJ168" s="610">
        <f t="shared" si="42"/>
        <v>9</v>
      </c>
    </row>
    <row r="169" spans="1:36" ht="20.100000000000001" customHeight="1" x14ac:dyDescent="0.15">
      <c r="A169" s="606" t="s">
        <v>27</v>
      </c>
      <c r="B169" s="606"/>
      <c r="C169" s="606"/>
      <c r="D169" s="32">
        <f t="shared" ref="D169:AH169" si="45">D$157</f>
        <v>5</v>
      </c>
      <c r="E169" s="32">
        <f t="shared" si="45"/>
        <v>0</v>
      </c>
      <c r="F169" s="32">
        <f t="shared" si="45"/>
        <v>0</v>
      </c>
      <c r="G169" s="32">
        <f t="shared" si="45"/>
        <v>0</v>
      </c>
      <c r="H169" s="32">
        <f t="shared" si="45"/>
        <v>0</v>
      </c>
      <c r="I169" s="32">
        <f t="shared" si="45"/>
        <v>0</v>
      </c>
      <c r="J169" s="32">
        <f t="shared" si="45"/>
        <v>0</v>
      </c>
      <c r="K169" s="32">
        <f t="shared" si="45"/>
        <v>0</v>
      </c>
      <c r="L169" s="32">
        <f t="shared" si="45"/>
        <v>0</v>
      </c>
      <c r="M169" s="32">
        <f t="shared" si="45"/>
        <v>0</v>
      </c>
      <c r="N169" s="32">
        <f t="shared" si="45"/>
        <v>0</v>
      </c>
      <c r="O169" s="32">
        <f t="shared" si="45"/>
        <v>0</v>
      </c>
      <c r="P169" s="32">
        <f t="shared" si="45"/>
        <v>0</v>
      </c>
      <c r="Q169" s="32">
        <f t="shared" si="45"/>
        <v>0</v>
      </c>
      <c r="R169" s="32">
        <f t="shared" si="45"/>
        <v>0</v>
      </c>
      <c r="S169" s="32">
        <f t="shared" si="45"/>
        <v>0</v>
      </c>
      <c r="T169" s="32">
        <f t="shared" si="45"/>
        <v>0</v>
      </c>
      <c r="U169" s="32">
        <f t="shared" si="45"/>
        <v>0</v>
      </c>
      <c r="V169" s="32">
        <f t="shared" si="45"/>
        <v>0</v>
      </c>
      <c r="W169" s="32">
        <f t="shared" si="45"/>
        <v>0</v>
      </c>
      <c r="X169" s="32">
        <f t="shared" si="45"/>
        <v>0</v>
      </c>
      <c r="Y169" s="32">
        <f t="shared" si="45"/>
        <v>0</v>
      </c>
      <c r="Z169" s="32">
        <f t="shared" si="45"/>
        <v>0</v>
      </c>
      <c r="AA169" s="32">
        <f t="shared" si="45"/>
        <v>0</v>
      </c>
      <c r="AB169" s="32">
        <f t="shared" si="45"/>
        <v>0</v>
      </c>
      <c r="AC169" s="32">
        <f t="shared" si="45"/>
        <v>0</v>
      </c>
      <c r="AD169" s="32">
        <f t="shared" si="45"/>
        <v>0</v>
      </c>
      <c r="AE169" s="32">
        <f t="shared" si="45"/>
        <v>0</v>
      </c>
      <c r="AF169" s="32">
        <f t="shared" si="45"/>
        <v>0</v>
      </c>
      <c r="AG169" s="32">
        <f t="shared" si="45"/>
        <v>0</v>
      </c>
      <c r="AH169" s="172">
        <f t="shared" si="45"/>
        <v>0</v>
      </c>
      <c r="AI169" s="607">
        <f t="shared" si="42"/>
        <v>5</v>
      </c>
      <c r="AJ169" s="608">
        <f t="shared" si="42"/>
        <v>5</v>
      </c>
    </row>
    <row r="170" spans="1:36" ht="20.100000000000001" customHeight="1" x14ac:dyDescent="0.15">
      <c r="A170" s="339"/>
      <c r="B170" s="339"/>
      <c r="C170" s="339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0"/>
      <c r="AI170" s="340">
        <f t="shared" si="42"/>
        <v>0</v>
      </c>
      <c r="AJ170" s="341">
        <f t="shared" si="42"/>
        <v>0</v>
      </c>
    </row>
    <row r="171" spans="1:36" ht="20.100000000000001" customHeight="1" thickBot="1" x14ac:dyDescent="0.2">
      <c r="A171" s="339"/>
      <c r="B171" s="339"/>
      <c r="C171" s="339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0"/>
      <c r="AI171" s="342">
        <f t="shared" si="42"/>
        <v>0</v>
      </c>
      <c r="AJ171" s="343">
        <f t="shared" si="42"/>
        <v>0</v>
      </c>
    </row>
    <row r="172" spans="1:36" ht="20.100000000000001" customHeight="1" thickBot="1" x14ac:dyDescent="0.2">
      <c r="A172" s="332" t="s">
        <v>43</v>
      </c>
      <c r="B172" s="333"/>
      <c r="C172" s="333"/>
      <c r="D172" s="24">
        <f t="shared" ref="D172:AH172" si="46">SUM(D166:D171)</f>
        <v>59</v>
      </c>
      <c r="E172" s="24">
        <f t="shared" si="46"/>
        <v>0</v>
      </c>
      <c r="F172" s="24">
        <f t="shared" si="46"/>
        <v>0</v>
      </c>
      <c r="G172" s="24">
        <f t="shared" si="46"/>
        <v>0</v>
      </c>
      <c r="H172" s="24">
        <f t="shared" si="46"/>
        <v>0</v>
      </c>
      <c r="I172" s="24">
        <f t="shared" si="46"/>
        <v>0</v>
      </c>
      <c r="J172" s="24">
        <f t="shared" si="46"/>
        <v>0</v>
      </c>
      <c r="K172" s="24">
        <f t="shared" si="46"/>
        <v>0</v>
      </c>
      <c r="L172" s="24">
        <f t="shared" si="46"/>
        <v>0</v>
      </c>
      <c r="M172" s="24">
        <f t="shared" si="46"/>
        <v>0</v>
      </c>
      <c r="N172" s="24">
        <f t="shared" si="46"/>
        <v>0</v>
      </c>
      <c r="O172" s="24">
        <f t="shared" si="46"/>
        <v>0</v>
      </c>
      <c r="P172" s="24">
        <f t="shared" si="46"/>
        <v>0</v>
      </c>
      <c r="Q172" s="24">
        <f t="shared" si="46"/>
        <v>0</v>
      </c>
      <c r="R172" s="24">
        <f t="shared" si="46"/>
        <v>0</v>
      </c>
      <c r="S172" s="24">
        <f t="shared" si="46"/>
        <v>0</v>
      </c>
      <c r="T172" s="24">
        <f t="shared" si="46"/>
        <v>0</v>
      </c>
      <c r="U172" s="24">
        <f t="shared" si="46"/>
        <v>0</v>
      </c>
      <c r="V172" s="24">
        <f t="shared" si="46"/>
        <v>0</v>
      </c>
      <c r="W172" s="24">
        <f t="shared" si="46"/>
        <v>0</v>
      </c>
      <c r="X172" s="24">
        <f t="shared" si="46"/>
        <v>0</v>
      </c>
      <c r="Y172" s="24">
        <f t="shared" si="46"/>
        <v>0</v>
      </c>
      <c r="Z172" s="24">
        <f t="shared" si="46"/>
        <v>0</v>
      </c>
      <c r="AA172" s="24">
        <f t="shared" si="46"/>
        <v>0</v>
      </c>
      <c r="AB172" s="24">
        <f t="shared" si="46"/>
        <v>0</v>
      </c>
      <c r="AC172" s="24">
        <f t="shared" si="46"/>
        <v>0</v>
      </c>
      <c r="AD172" s="24">
        <f t="shared" si="46"/>
        <v>0</v>
      </c>
      <c r="AE172" s="24">
        <f t="shared" si="46"/>
        <v>0</v>
      </c>
      <c r="AF172" s="24">
        <f t="shared" si="46"/>
        <v>0</v>
      </c>
      <c r="AG172" s="24">
        <f t="shared" si="46"/>
        <v>0</v>
      </c>
      <c r="AH172" s="23">
        <f t="shared" si="46"/>
        <v>0</v>
      </c>
      <c r="AI172" s="334">
        <f t="shared" si="42"/>
        <v>59</v>
      </c>
      <c r="AJ172" s="335">
        <f t="shared" si="42"/>
        <v>59</v>
      </c>
    </row>
    <row r="173" spans="1:36" ht="3" customHeight="1" x14ac:dyDescent="0.15"/>
    <row r="174" spans="1:36" ht="14.25" thickBot="1" x14ac:dyDescent="0.2">
      <c r="A174" s="29" t="s">
        <v>42</v>
      </c>
    </row>
    <row r="175" spans="1:36" ht="20.100000000000001" customHeight="1" x14ac:dyDescent="0.15">
      <c r="A175" s="364" t="s">
        <v>26</v>
      </c>
      <c r="B175" s="364"/>
      <c r="C175" s="27" t="s">
        <v>39</v>
      </c>
      <c r="D175" s="27">
        <f t="shared" ref="D175:AH175" si="47">D130</f>
        <v>0</v>
      </c>
      <c r="E175" s="27">
        <f t="shared" si="47"/>
        <v>0</v>
      </c>
      <c r="F175" s="27">
        <f t="shared" si="47"/>
        <v>0</v>
      </c>
      <c r="G175" s="27">
        <f t="shared" si="47"/>
        <v>0</v>
      </c>
      <c r="H175" s="27">
        <f t="shared" si="47"/>
        <v>0</v>
      </c>
      <c r="I175" s="27">
        <f t="shared" si="47"/>
        <v>0</v>
      </c>
      <c r="J175" s="27">
        <f t="shared" si="47"/>
        <v>0</v>
      </c>
      <c r="K175" s="27">
        <f t="shared" si="47"/>
        <v>0</v>
      </c>
      <c r="L175" s="27">
        <f t="shared" si="47"/>
        <v>0</v>
      </c>
      <c r="M175" s="27">
        <f t="shared" si="47"/>
        <v>0</v>
      </c>
      <c r="N175" s="27">
        <f t="shared" si="47"/>
        <v>0</v>
      </c>
      <c r="O175" s="27">
        <f t="shared" si="47"/>
        <v>0</v>
      </c>
      <c r="P175" s="27">
        <f t="shared" si="47"/>
        <v>0</v>
      </c>
      <c r="Q175" s="27">
        <f t="shared" si="47"/>
        <v>0</v>
      </c>
      <c r="R175" s="27">
        <f t="shared" si="47"/>
        <v>0</v>
      </c>
      <c r="S175" s="27">
        <f t="shared" si="47"/>
        <v>0</v>
      </c>
      <c r="T175" s="27">
        <f t="shared" si="47"/>
        <v>0</v>
      </c>
      <c r="U175" s="27">
        <f t="shared" si="47"/>
        <v>0</v>
      </c>
      <c r="V175" s="27">
        <f t="shared" si="47"/>
        <v>0</v>
      </c>
      <c r="W175" s="27">
        <f t="shared" si="47"/>
        <v>0</v>
      </c>
      <c r="X175" s="27">
        <f t="shared" si="47"/>
        <v>0</v>
      </c>
      <c r="Y175" s="27">
        <f t="shared" si="47"/>
        <v>0</v>
      </c>
      <c r="Z175" s="27">
        <f t="shared" si="47"/>
        <v>0</v>
      </c>
      <c r="AA175" s="27">
        <f t="shared" si="47"/>
        <v>0</v>
      </c>
      <c r="AB175" s="27">
        <f t="shared" si="47"/>
        <v>0</v>
      </c>
      <c r="AC175" s="27">
        <f t="shared" si="47"/>
        <v>0</v>
      </c>
      <c r="AD175" s="27">
        <f t="shared" si="47"/>
        <v>0</v>
      </c>
      <c r="AE175" s="27">
        <f t="shared" si="47"/>
        <v>0</v>
      </c>
      <c r="AF175" s="27">
        <f t="shared" si="47"/>
        <v>0</v>
      </c>
      <c r="AG175" s="27">
        <f t="shared" si="47"/>
        <v>0</v>
      </c>
      <c r="AH175" s="174">
        <f t="shared" si="47"/>
        <v>0</v>
      </c>
      <c r="AI175" s="477">
        <f t="shared" ref="AI175:AJ177" si="48">IF($AK$4&lt;&gt;"",0,SUM($D175:$AH175))</f>
        <v>0</v>
      </c>
      <c r="AJ175" s="478">
        <f t="shared" si="48"/>
        <v>0</v>
      </c>
    </row>
    <row r="176" spans="1:36" ht="20.100000000000001" customHeight="1" thickBot="1" x14ac:dyDescent="0.2">
      <c r="A176" s="339"/>
      <c r="B176" s="339"/>
      <c r="C176" s="26" t="s">
        <v>38</v>
      </c>
      <c r="D176" s="26">
        <f t="shared" ref="D176:AH176" si="49">D159</f>
        <v>1</v>
      </c>
      <c r="E176" s="26">
        <f t="shared" si="49"/>
        <v>0</v>
      </c>
      <c r="F176" s="26">
        <f t="shared" si="49"/>
        <v>0</v>
      </c>
      <c r="G176" s="26">
        <f t="shared" si="49"/>
        <v>0</v>
      </c>
      <c r="H176" s="26">
        <f t="shared" si="49"/>
        <v>0</v>
      </c>
      <c r="I176" s="26">
        <f t="shared" si="49"/>
        <v>0</v>
      </c>
      <c r="J176" s="26">
        <f t="shared" si="49"/>
        <v>0</v>
      </c>
      <c r="K176" s="26">
        <f t="shared" si="49"/>
        <v>0</v>
      </c>
      <c r="L176" s="26">
        <f t="shared" si="49"/>
        <v>0</v>
      </c>
      <c r="M176" s="26">
        <f t="shared" si="49"/>
        <v>0</v>
      </c>
      <c r="N176" s="26">
        <f t="shared" si="49"/>
        <v>0</v>
      </c>
      <c r="O176" s="26">
        <f t="shared" si="49"/>
        <v>0</v>
      </c>
      <c r="P176" s="26">
        <f t="shared" si="49"/>
        <v>0</v>
      </c>
      <c r="Q176" s="26">
        <f t="shared" si="49"/>
        <v>0</v>
      </c>
      <c r="R176" s="26">
        <f t="shared" si="49"/>
        <v>0</v>
      </c>
      <c r="S176" s="26">
        <f t="shared" si="49"/>
        <v>0</v>
      </c>
      <c r="T176" s="26">
        <f t="shared" si="49"/>
        <v>0</v>
      </c>
      <c r="U176" s="26">
        <f t="shared" si="49"/>
        <v>0</v>
      </c>
      <c r="V176" s="26">
        <f t="shared" si="49"/>
        <v>0</v>
      </c>
      <c r="W176" s="26">
        <f t="shared" si="49"/>
        <v>0</v>
      </c>
      <c r="X176" s="26">
        <f t="shared" si="49"/>
        <v>0</v>
      </c>
      <c r="Y176" s="26">
        <f t="shared" si="49"/>
        <v>0</v>
      </c>
      <c r="Z176" s="26">
        <f t="shared" si="49"/>
        <v>0</v>
      </c>
      <c r="AA176" s="26">
        <f t="shared" si="49"/>
        <v>0</v>
      </c>
      <c r="AB176" s="26">
        <f t="shared" si="49"/>
        <v>0</v>
      </c>
      <c r="AC176" s="26">
        <f t="shared" si="49"/>
        <v>0</v>
      </c>
      <c r="AD176" s="26">
        <f t="shared" si="49"/>
        <v>0</v>
      </c>
      <c r="AE176" s="26">
        <f t="shared" si="49"/>
        <v>0</v>
      </c>
      <c r="AF176" s="26">
        <f t="shared" si="49"/>
        <v>0</v>
      </c>
      <c r="AG176" s="26">
        <f t="shared" si="49"/>
        <v>0</v>
      </c>
      <c r="AH176" s="25">
        <f t="shared" si="49"/>
        <v>0</v>
      </c>
      <c r="AI176" s="479">
        <f t="shared" si="48"/>
        <v>1</v>
      </c>
      <c r="AJ176" s="480">
        <f t="shared" si="48"/>
        <v>1</v>
      </c>
    </row>
    <row r="177" spans="1:36" ht="20.100000000000001" customHeight="1" thickBot="1" x14ac:dyDescent="0.2">
      <c r="A177" s="467" t="s">
        <v>41</v>
      </c>
      <c r="B177" s="468"/>
      <c r="C177" s="468"/>
      <c r="D177" s="24">
        <f t="shared" ref="D177:AH177" si="50">SUM(D175:D176)</f>
        <v>1</v>
      </c>
      <c r="E177" s="24">
        <f t="shared" si="50"/>
        <v>0</v>
      </c>
      <c r="F177" s="24">
        <f t="shared" si="50"/>
        <v>0</v>
      </c>
      <c r="G177" s="24">
        <f t="shared" si="50"/>
        <v>0</v>
      </c>
      <c r="H177" s="24">
        <f t="shared" si="50"/>
        <v>0</v>
      </c>
      <c r="I177" s="24">
        <f t="shared" si="50"/>
        <v>0</v>
      </c>
      <c r="J177" s="24">
        <f t="shared" si="50"/>
        <v>0</v>
      </c>
      <c r="K177" s="24">
        <f t="shared" si="50"/>
        <v>0</v>
      </c>
      <c r="L177" s="24">
        <f t="shared" si="50"/>
        <v>0</v>
      </c>
      <c r="M177" s="24">
        <f t="shared" si="50"/>
        <v>0</v>
      </c>
      <c r="N177" s="24">
        <f t="shared" si="50"/>
        <v>0</v>
      </c>
      <c r="O177" s="24">
        <f t="shared" si="50"/>
        <v>0</v>
      </c>
      <c r="P177" s="24">
        <f t="shared" si="50"/>
        <v>0</v>
      </c>
      <c r="Q177" s="24">
        <f t="shared" si="50"/>
        <v>0</v>
      </c>
      <c r="R177" s="24">
        <f t="shared" si="50"/>
        <v>0</v>
      </c>
      <c r="S177" s="24">
        <f t="shared" si="50"/>
        <v>0</v>
      </c>
      <c r="T177" s="24">
        <f t="shared" si="50"/>
        <v>0</v>
      </c>
      <c r="U177" s="24">
        <f t="shared" si="50"/>
        <v>0</v>
      </c>
      <c r="V177" s="24">
        <f t="shared" si="50"/>
        <v>0</v>
      </c>
      <c r="W177" s="24">
        <f t="shared" si="50"/>
        <v>0</v>
      </c>
      <c r="X177" s="24">
        <f t="shared" si="50"/>
        <v>0</v>
      </c>
      <c r="Y177" s="24">
        <f t="shared" si="50"/>
        <v>0</v>
      </c>
      <c r="Z177" s="24">
        <f t="shared" si="50"/>
        <v>0</v>
      </c>
      <c r="AA177" s="24">
        <f t="shared" si="50"/>
        <v>0</v>
      </c>
      <c r="AB177" s="24">
        <f t="shared" si="50"/>
        <v>0</v>
      </c>
      <c r="AC177" s="24">
        <f t="shared" si="50"/>
        <v>0</v>
      </c>
      <c r="AD177" s="24">
        <f t="shared" si="50"/>
        <v>0</v>
      </c>
      <c r="AE177" s="24">
        <f t="shared" si="50"/>
        <v>0</v>
      </c>
      <c r="AF177" s="24">
        <f t="shared" si="50"/>
        <v>0</v>
      </c>
      <c r="AG177" s="24">
        <f t="shared" si="50"/>
        <v>0</v>
      </c>
      <c r="AH177" s="23">
        <f t="shared" si="50"/>
        <v>0</v>
      </c>
      <c r="AI177" s="475">
        <f t="shared" si="48"/>
        <v>1</v>
      </c>
      <c r="AJ177" s="476">
        <f t="shared" si="48"/>
        <v>1</v>
      </c>
    </row>
    <row r="178" spans="1:36" ht="5.0999999999999996" customHeight="1" thickBot="1" x14ac:dyDescent="0.2">
      <c r="A178" s="28"/>
      <c r="B178" s="28"/>
      <c r="C178" s="28"/>
    </row>
    <row r="179" spans="1:36" ht="20.100000000000001" customHeight="1" x14ac:dyDescent="0.15">
      <c r="A179" s="611" t="s">
        <v>40</v>
      </c>
      <c r="B179" s="364"/>
      <c r="C179" s="27" t="s">
        <v>39</v>
      </c>
      <c r="D179" s="27">
        <f t="shared" ref="D179:AH179" si="51">D131</f>
        <v>0</v>
      </c>
      <c r="E179" s="27">
        <f t="shared" si="51"/>
        <v>0</v>
      </c>
      <c r="F179" s="27">
        <f t="shared" si="51"/>
        <v>0</v>
      </c>
      <c r="G179" s="27">
        <f t="shared" si="51"/>
        <v>0</v>
      </c>
      <c r="H179" s="27">
        <f t="shared" si="51"/>
        <v>0</v>
      </c>
      <c r="I179" s="27">
        <f t="shared" si="51"/>
        <v>0</v>
      </c>
      <c r="J179" s="27">
        <f t="shared" si="51"/>
        <v>0</v>
      </c>
      <c r="K179" s="27">
        <f t="shared" si="51"/>
        <v>0</v>
      </c>
      <c r="L179" s="27">
        <f t="shared" si="51"/>
        <v>0</v>
      </c>
      <c r="M179" s="27">
        <f t="shared" si="51"/>
        <v>0</v>
      </c>
      <c r="N179" s="27">
        <f t="shared" si="51"/>
        <v>0</v>
      </c>
      <c r="O179" s="27">
        <f t="shared" si="51"/>
        <v>0</v>
      </c>
      <c r="P179" s="27">
        <f t="shared" si="51"/>
        <v>0</v>
      </c>
      <c r="Q179" s="27">
        <f t="shared" si="51"/>
        <v>0</v>
      </c>
      <c r="R179" s="27">
        <f t="shared" si="51"/>
        <v>0</v>
      </c>
      <c r="S179" s="27">
        <f t="shared" si="51"/>
        <v>0</v>
      </c>
      <c r="T179" s="27">
        <f t="shared" si="51"/>
        <v>0</v>
      </c>
      <c r="U179" s="27">
        <f t="shared" si="51"/>
        <v>0</v>
      </c>
      <c r="V179" s="27">
        <f t="shared" si="51"/>
        <v>0</v>
      </c>
      <c r="W179" s="27">
        <f t="shared" si="51"/>
        <v>0</v>
      </c>
      <c r="X179" s="27">
        <f t="shared" si="51"/>
        <v>0</v>
      </c>
      <c r="Y179" s="27">
        <f t="shared" si="51"/>
        <v>0</v>
      </c>
      <c r="Z179" s="27">
        <f t="shared" si="51"/>
        <v>0</v>
      </c>
      <c r="AA179" s="27">
        <f t="shared" si="51"/>
        <v>0</v>
      </c>
      <c r="AB179" s="27">
        <f t="shared" si="51"/>
        <v>0</v>
      </c>
      <c r="AC179" s="27">
        <f t="shared" si="51"/>
        <v>0</v>
      </c>
      <c r="AD179" s="27">
        <f t="shared" si="51"/>
        <v>0</v>
      </c>
      <c r="AE179" s="27">
        <f t="shared" si="51"/>
        <v>0</v>
      </c>
      <c r="AF179" s="27">
        <f t="shared" si="51"/>
        <v>0</v>
      </c>
      <c r="AG179" s="27">
        <f t="shared" si="51"/>
        <v>0</v>
      </c>
      <c r="AH179" s="174">
        <f t="shared" si="51"/>
        <v>0</v>
      </c>
      <c r="AI179" s="477">
        <f t="shared" ref="AI179:AJ181" si="52">IF($AK$4&lt;&gt;"",0,SUM($D179:$AH179))</f>
        <v>0</v>
      </c>
      <c r="AJ179" s="478">
        <f t="shared" si="52"/>
        <v>0</v>
      </c>
    </row>
    <row r="180" spans="1:36" ht="20.100000000000001" customHeight="1" thickBot="1" x14ac:dyDescent="0.2">
      <c r="A180" s="339"/>
      <c r="B180" s="339"/>
      <c r="C180" s="26" t="s">
        <v>38</v>
      </c>
      <c r="D180" s="26">
        <f t="shared" ref="D180:AH180" si="53">D160</f>
        <v>0</v>
      </c>
      <c r="E180" s="26">
        <f t="shared" si="53"/>
        <v>0</v>
      </c>
      <c r="F180" s="26">
        <f t="shared" si="53"/>
        <v>0</v>
      </c>
      <c r="G180" s="26">
        <f t="shared" si="53"/>
        <v>0</v>
      </c>
      <c r="H180" s="26">
        <f t="shared" si="53"/>
        <v>0</v>
      </c>
      <c r="I180" s="26">
        <f t="shared" si="53"/>
        <v>0</v>
      </c>
      <c r="J180" s="26">
        <f t="shared" si="53"/>
        <v>0</v>
      </c>
      <c r="K180" s="26">
        <f t="shared" si="53"/>
        <v>0</v>
      </c>
      <c r="L180" s="26">
        <f t="shared" si="53"/>
        <v>0</v>
      </c>
      <c r="M180" s="26">
        <f t="shared" si="53"/>
        <v>0</v>
      </c>
      <c r="N180" s="26">
        <f t="shared" si="53"/>
        <v>0</v>
      </c>
      <c r="O180" s="26">
        <f t="shared" si="53"/>
        <v>0</v>
      </c>
      <c r="P180" s="26">
        <f t="shared" si="53"/>
        <v>0</v>
      </c>
      <c r="Q180" s="26">
        <f t="shared" si="53"/>
        <v>0</v>
      </c>
      <c r="R180" s="26">
        <f t="shared" si="53"/>
        <v>0</v>
      </c>
      <c r="S180" s="26">
        <f t="shared" si="53"/>
        <v>0</v>
      </c>
      <c r="T180" s="26">
        <f t="shared" si="53"/>
        <v>0</v>
      </c>
      <c r="U180" s="26">
        <f t="shared" si="53"/>
        <v>0</v>
      </c>
      <c r="V180" s="26">
        <f t="shared" si="53"/>
        <v>0</v>
      </c>
      <c r="W180" s="26">
        <f t="shared" si="53"/>
        <v>0</v>
      </c>
      <c r="X180" s="26">
        <f t="shared" si="53"/>
        <v>0</v>
      </c>
      <c r="Y180" s="26">
        <f t="shared" si="53"/>
        <v>0</v>
      </c>
      <c r="Z180" s="26">
        <f t="shared" si="53"/>
        <v>0</v>
      </c>
      <c r="AA180" s="26">
        <f t="shared" si="53"/>
        <v>0</v>
      </c>
      <c r="AB180" s="26">
        <f t="shared" si="53"/>
        <v>0</v>
      </c>
      <c r="AC180" s="26">
        <f t="shared" si="53"/>
        <v>0</v>
      </c>
      <c r="AD180" s="26">
        <f t="shared" si="53"/>
        <v>0</v>
      </c>
      <c r="AE180" s="26">
        <f t="shared" si="53"/>
        <v>0</v>
      </c>
      <c r="AF180" s="26">
        <f t="shared" si="53"/>
        <v>0</v>
      </c>
      <c r="AG180" s="26">
        <f t="shared" si="53"/>
        <v>0</v>
      </c>
      <c r="AH180" s="25">
        <f t="shared" si="53"/>
        <v>0</v>
      </c>
      <c r="AI180" s="479">
        <f t="shared" si="52"/>
        <v>0</v>
      </c>
      <c r="AJ180" s="480">
        <f t="shared" si="52"/>
        <v>0</v>
      </c>
    </row>
    <row r="181" spans="1:36" ht="20.100000000000001" customHeight="1" thickBot="1" x14ac:dyDescent="0.2">
      <c r="A181" s="467" t="s">
        <v>37</v>
      </c>
      <c r="B181" s="468"/>
      <c r="C181" s="468"/>
      <c r="D181" s="24">
        <f t="shared" ref="D181:AH181" si="54">SUM(D179:D180)</f>
        <v>0</v>
      </c>
      <c r="E181" s="24">
        <f t="shared" si="54"/>
        <v>0</v>
      </c>
      <c r="F181" s="24">
        <f t="shared" si="54"/>
        <v>0</v>
      </c>
      <c r="G181" s="24">
        <f t="shared" si="54"/>
        <v>0</v>
      </c>
      <c r="H181" s="24">
        <f t="shared" si="54"/>
        <v>0</v>
      </c>
      <c r="I181" s="24">
        <f t="shared" si="54"/>
        <v>0</v>
      </c>
      <c r="J181" s="24">
        <f t="shared" si="54"/>
        <v>0</v>
      </c>
      <c r="K181" s="24">
        <f t="shared" si="54"/>
        <v>0</v>
      </c>
      <c r="L181" s="24">
        <f t="shared" si="54"/>
        <v>0</v>
      </c>
      <c r="M181" s="24">
        <f t="shared" si="54"/>
        <v>0</v>
      </c>
      <c r="N181" s="24">
        <f t="shared" si="54"/>
        <v>0</v>
      </c>
      <c r="O181" s="24">
        <f t="shared" si="54"/>
        <v>0</v>
      </c>
      <c r="P181" s="24">
        <f t="shared" si="54"/>
        <v>0</v>
      </c>
      <c r="Q181" s="24">
        <f t="shared" si="54"/>
        <v>0</v>
      </c>
      <c r="R181" s="24">
        <f t="shared" si="54"/>
        <v>0</v>
      </c>
      <c r="S181" s="24">
        <f t="shared" si="54"/>
        <v>0</v>
      </c>
      <c r="T181" s="24">
        <f t="shared" si="54"/>
        <v>0</v>
      </c>
      <c r="U181" s="24">
        <f t="shared" si="54"/>
        <v>0</v>
      </c>
      <c r="V181" s="24">
        <f t="shared" si="54"/>
        <v>0</v>
      </c>
      <c r="W181" s="24">
        <f t="shared" si="54"/>
        <v>0</v>
      </c>
      <c r="X181" s="24">
        <f t="shared" si="54"/>
        <v>0</v>
      </c>
      <c r="Y181" s="24">
        <f t="shared" si="54"/>
        <v>0</v>
      </c>
      <c r="Z181" s="24">
        <f t="shared" si="54"/>
        <v>0</v>
      </c>
      <c r="AA181" s="24">
        <f t="shared" si="54"/>
        <v>0</v>
      </c>
      <c r="AB181" s="24">
        <f t="shared" si="54"/>
        <v>0</v>
      </c>
      <c r="AC181" s="24">
        <f t="shared" si="54"/>
        <v>0</v>
      </c>
      <c r="AD181" s="24">
        <f t="shared" si="54"/>
        <v>0</v>
      </c>
      <c r="AE181" s="24">
        <f t="shared" si="54"/>
        <v>0</v>
      </c>
      <c r="AF181" s="24">
        <f t="shared" si="54"/>
        <v>0</v>
      </c>
      <c r="AG181" s="24">
        <f t="shared" si="54"/>
        <v>0</v>
      </c>
      <c r="AH181" s="23">
        <f t="shared" si="54"/>
        <v>0</v>
      </c>
      <c r="AI181" s="475">
        <f t="shared" si="52"/>
        <v>0</v>
      </c>
      <c r="AJ181" s="476">
        <f t="shared" si="52"/>
        <v>0</v>
      </c>
    </row>
    <row r="182" spans="1:36" ht="20.100000000000001" hidden="1" customHeight="1" x14ac:dyDescent="0.15"/>
    <row r="183" spans="1:36" ht="20.100000000000001" hidden="1" customHeight="1" x14ac:dyDescent="0.15"/>
    <row r="184" spans="1:36" ht="20.100000000000001" hidden="1" customHeight="1" x14ac:dyDescent="0.15"/>
    <row r="185" spans="1:36" ht="20.100000000000001" hidden="1" customHeight="1" x14ac:dyDescent="0.15"/>
    <row r="186" spans="1:36" ht="20.100000000000001" hidden="1" customHeight="1" x14ac:dyDescent="0.15"/>
    <row r="187" spans="1:36" ht="20.100000000000001" customHeight="1" thickBot="1" x14ac:dyDescent="0.2"/>
    <row r="188" spans="1:36" ht="20.100000000000001" customHeight="1" x14ac:dyDescent="0.15">
      <c r="D188" s="22"/>
      <c r="E188" s="22"/>
      <c r="F188" s="22"/>
      <c r="G188" s="329" t="s">
        <v>36</v>
      </c>
      <c r="H188" s="330"/>
      <c r="I188" s="330"/>
      <c r="J188" s="330"/>
      <c r="K188" s="330"/>
      <c r="L188" s="330"/>
      <c r="M188" s="331"/>
      <c r="N188" s="329" t="s">
        <v>35</v>
      </c>
      <c r="O188" s="330"/>
      <c r="P188" s="330"/>
      <c r="Q188" s="330"/>
      <c r="R188" s="330"/>
      <c r="S188" s="330"/>
      <c r="T188" s="331"/>
    </row>
    <row r="189" spans="1:36" ht="20.100000000000001" customHeight="1" x14ac:dyDescent="0.15">
      <c r="A189" s="21" t="s">
        <v>34</v>
      </c>
      <c r="D189" s="344" t="s">
        <v>33</v>
      </c>
      <c r="E189" s="344"/>
      <c r="F189" s="315"/>
      <c r="G189" s="345" t="s">
        <v>32</v>
      </c>
      <c r="H189" s="344"/>
      <c r="I189" s="344"/>
      <c r="J189" s="344" t="s">
        <v>31</v>
      </c>
      <c r="K189" s="344"/>
      <c r="L189" s="344"/>
      <c r="M189" s="346"/>
      <c r="N189" s="345" t="s">
        <v>32</v>
      </c>
      <c r="O189" s="344"/>
      <c r="P189" s="344"/>
      <c r="Q189" s="344" t="s">
        <v>31</v>
      </c>
      <c r="R189" s="344"/>
      <c r="S189" s="344"/>
      <c r="T189" s="346"/>
    </row>
    <row r="190" spans="1:36" ht="20.100000000000001" customHeight="1" x14ac:dyDescent="0.15">
      <c r="A190" s="326" t="s">
        <v>30</v>
      </c>
      <c r="B190" s="326"/>
      <c r="C190" s="355"/>
      <c r="D190" s="347">
        <f>$AI$166</f>
        <v>28</v>
      </c>
      <c r="E190" s="347"/>
      <c r="F190" s="356"/>
      <c r="G190" s="357">
        <v>0</v>
      </c>
      <c r="H190" s="358"/>
      <c r="I190" s="358"/>
      <c r="J190" s="347">
        <f t="shared" ref="J190:J197" si="55">$D190*G190</f>
        <v>0</v>
      </c>
      <c r="K190" s="347"/>
      <c r="L190" s="347"/>
      <c r="M190" s="348"/>
      <c r="N190" s="357">
        <v>500</v>
      </c>
      <c r="O190" s="358"/>
      <c r="P190" s="358"/>
      <c r="Q190" s="347">
        <f t="shared" ref="Q190:Q197" si="56">$D190*N190</f>
        <v>14000</v>
      </c>
      <c r="R190" s="347"/>
      <c r="S190" s="347"/>
      <c r="T190" s="348"/>
    </row>
    <row r="191" spans="1:36" ht="20.100000000000001" customHeight="1" x14ac:dyDescent="0.15">
      <c r="A191" s="336" t="s">
        <v>29</v>
      </c>
      <c r="B191" s="336"/>
      <c r="C191" s="349"/>
      <c r="D191" s="350">
        <f>$AI$167</f>
        <v>17</v>
      </c>
      <c r="E191" s="350"/>
      <c r="F191" s="351"/>
      <c r="G191" s="352">
        <v>300</v>
      </c>
      <c r="H191" s="353"/>
      <c r="I191" s="353"/>
      <c r="J191" s="350">
        <f t="shared" si="55"/>
        <v>5100</v>
      </c>
      <c r="K191" s="350"/>
      <c r="L191" s="350"/>
      <c r="M191" s="354"/>
      <c r="N191" s="352">
        <v>500</v>
      </c>
      <c r="O191" s="353"/>
      <c r="P191" s="353"/>
      <c r="Q191" s="350">
        <f t="shared" si="56"/>
        <v>8500</v>
      </c>
      <c r="R191" s="350"/>
      <c r="S191" s="350"/>
      <c r="T191" s="354"/>
    </row>
    <row r="192" spans="1:36" ht="20.100000000000001" customHeight="1" x14ac:dyDescent="0.15">
      <c r="A192" s="487" t="s">
        <v>28</v>
      </c>
      <c r="B192" s="487"/>
      <c r="C192" s="612"/>
      <c r="D192" s="428">
        <f>$AI$168</f>
        <v>9</v>
      </c>
      <c r="E192" s="428"/>
      <c r="F192" s="429"/>
      <c r="G192" s="436">
        <v>500</v>
      </c>
      <c r="H192" s="437"/>
      <c r="I192" s="437"/>
      <c r="J192" s="428">
        <f t="shared" si="55"/>
        <v>4500</v>
      </c>
      <c r="K192" s="428"/>
      <c r="L192" s="428"/>
      <c r="M192" s="433"/>
      <c r="N192" s="436">
        <v>500</v>
      </c>
      <c r="O192" s="437"/>
      <c r="P192" s="437"/>
      <c r="Q192" s="428">
        <f t="shared" si="56"/>
        <v>4500</v>
      </c>
      <c r="R192" s="428"/>
      <c r="S192" s="428"/>
      <c r="T192" s="433"/>
    </row>
    <row r="193" spans="1:34" ht="20.100000000000001" customHeight="1" x14ac:dyDescent="0.15">
      <c r="A193" s="606" t="s">
        <v>27</v>
      </c>
      <c r="B193" s="606"/>
      <c r="C193" s="495"/>
      <c r="D193" s="438">
        <f>$AI$169</f>
        <v>5</v>
      </c>
      <c r="E193" s="438"/>
      <c r="F193" s="439"/>
      <c r="G193" s="440">
        <v>500</v>
      </c>
      <c r="H193" s="441"/>
      <c r="I193" s="441"/>
      <c r="J193" s="438">
        <f t="shared" si="55"/>
        <v>2500</v>
      </c>
      <c r="K193" s="438"/>
      <c r="L193" s="438"/>
      <c r="M193" s="442"/>
      <c r="N193" s="440">
        <v>500</v>
      </c>
      <c r="O193" s="441"/>
      <c r="P193" s="441"/>
      <c r="Q193" s="438">
        <f t="shared" si="56"/>
        <v>2500</v>
      </c>
      <c r="R193" s="438"/>
      <c r="S193" s="438"/>
      <c r="T193" s="442"/>
    </row>
    <row r="194" spans="1:34" ht="20.100000000000001" customHeight="1" x14ac:dyDescent="0.15">
      <c r="A194" s="339"/>
      <c r="B194" s="339"/>
      <c r="C194" s="613"/>
      <c r="D194" s="366">
        <f>$AI$170</f>
        <v>0</v>
      </c>
      <c r="E194" s="366"/>
      <c r="F194" s="367"/>
      <c r="G194" s="368">
        <f>$AI$166</f>
        <v>28</v>
      </c>
      <c r="H194" s="369"/>
      <c r="I194" s="369"/>
      <c r="J194" s="366">
        <f t="shared" si="55"/>
        <v>0</v>
      </c>
      <c r="K194" s="366"/>
      <c r="L194" s="366"/>
      <c r="M194" s="370"/>
      <c r="N194" s="368">
        <f>$AI$166</f>
        <v>28</v>
      </c>
      <c r="O194" s="369"/>
      <c r="P194" s="369"/>
      <c r="Q194" s="366">
        <f t="shared" si="56"/>
        <v>0</v>
      </c>
      <c r="R194" s="366"/>
      <c r="S194" s="366"/>
      <c r="T194" s="370"/>
    </row>
    <row r="195" spans="1:34" ht="20.100000000000001" customHeight="1" x14ac:dyDescent="0.15">
      <c r="A195" s="339"/>
      <c r="B195" s="339"/>
      <c r="C195" s="613"/>
      <c r="D195" s="366">
        <f>$AI$171</f>
        <v>0</v>
      </c>
      <c r="E195" s="366"/>
      <c r="F195" s="367"/>
      <c r="G195" s="368">
        <f>$AI$166</f>
        <v>28</v>
      </c>
      <c r="H195" s="369"/>
      <c r="I195" s="369"/>
      <c r="J195" s="366">
        <f t="shared" si="55"/>
        <v>0</v>
      </c>
      <c r="K195" s="366"/>
      <c r="L195" s="366"/>
      <c r="M195" s="370"/>
      <c r="N195" s="368">
        <f>$AI$166</f>
        <v>28</v>
      </c>
      <c r="O195" s="369"/>
      <c r="P195" s="369"/>
      <c r="Q195" s="366">
        <f t="shared" si="56"/>
        <v>0</v>
      </c>
      <c r="R195" s="366"/>
      <c r="S195" s="366"/>
      <c r="T195" s="370"/>
    </row>
    <row r="196" spans="1:34" ht="20.100000000000001" customHeight="1" x14ac:dyDescent="0.15">
      <c r="A196" s="364" t="s">
        <v>26</v>
      </c>
      <c r="B196" s="364"/>
      <c r="C196" s="365"/>
      <c r="D196" s="366">
        <f>AI$177</f>
        <v>1</v>
      </c>
      <c r="E196" s="366"/>
      <c r="F196" s="367"/>
      <c r="G196" s="368">
        <v>50</v>
      </c>
      <c r="H196" s="369"/>
      <c r="I196" s="369"/>
      <c r="J196" s="366">
        <f t="shared" si="55"/>
        <v>50</v>
      </c>
      <c r="K196" s="366"/>
      <c r="L196" s="366"/>
      <c r="M196" s="370"/>
      <c r="N196" s="368">
        <v>50</v>
      </c>
      <c r="O196" s="369"/>
      <c r="P196" s="369"/>
      <c r="Q196" s="366">
        <f t="shared" si="56"/>
        <v>50</v>
      </c>
      <c r="R196" s="366"/>
      <c r="S196" s="366"/>
      <c r="T196" s="370"/>
    </row>
    <row r="197" spans="1:34" ht="20.100000000000001" customHeight="1" thickBot="1" x14ac:dyDescent="0.2">
      <c r="A197" s="364" t="s">
        <v>25</v>
      </c>
      <c r="B197" s="364"/>
      <c r="C197" s="365"/>
      <c r="D197" s="366">
        <f>AI$181</f>
        <v>0</v>
      </c>
      <c r="E197" s="366"/>
      <c r="F197" s="367"/>
      <c r="G197" s="371">
        <v>300</v>
      </c>
      <c r="H197" s="372"/>
      <c r="I197" s="372"/>
      <c r="J197" s="373">
        <f t="shared" si="55"/>
        <v>0</v>
      </c>
      <c r="K197" s="373"/>
      <c r="L197" s="373"/>
      <c r="M197" s="374"/>
      <c r="N197" s="371">
        <v>300</v>
      </c>
      <c r="O197" s="372"/>
      <c r="P197" s="372"/>
      <c r="Q197" s="373">
        <f t="shared" si="56"/>
        <v>0</v>
      </c>
      <c r="R197" s="373"/>
      <c r="S197" s="373"/>
      <c r="T197" s="374"/>
    </row>
    <row r="198" spans="1:34" ht="20.100000000000001" customHeight="1" thickTop="1" thickBot="1" x14ac:dyDescent="0.2">
      <c r="G198" s="359" t="s">
        <v>24</v>
      </c>
      <c r="H198" s="360"/>
      <c r="I198" s="360"/>
      <c r="J198" s="361">
        <f>SUM(J190:M197)</f>
        <v>12150</v>
      </c>
      <c r="K198" s="362"/>
      <c r="L198" s="362"/>
      <c r="M198" s="363"/>
      <c r="N198" s="359" t="s">
        <v>23</v>
      </c>
      <c r="O198" s="360"/>
      <c r="P198" s="360"/>
      <c r="Q198" s="361">
        <f>SUM(Q190:T197)</f>
        <v>29550</v>
      </c>
      <c r="R198" s="362"/>
      <c r="S198" s="362"/>
      <c r="T198" s="363"/>
    </row>
    <row r="199" spans="1:34" ht="20.100000000000001" customHeight="1" x14ac:dyDescent="0.15"/>
    <row r="200" spans="1:34" ht="20.100000000000001" customHeight="1" x14ac:dyDescent="0.15"/>
    <row r="201" spans="1:34" ht="20.100000000000001" customHeight="1" x14ac:dyDescent="0.15">
      <c r="D201" s="20" t="b">
        <f t="shared" ref="D201:AH201" si="57">IF(D$2="",TRUE,WEEKDAY(D$2,2)&gt;5)</f>
        <v>0</v>
      </c>
      <c r="E201" s="20" t="b">
        <f t="shared" si="57"/>
        <v>0</v>
      </c>
      <c r="F201" s="20" t="b">
        <f t="shared" si="57"/>
        <v>1</v>
      </c>
      <c r="G201" s="20" t="b">
        <f t="shared" si="57"/>
        <v>1</v>
      </c>
      <c r="H201" s="20" t="b">
        <f t="shared" si="57"/>
        <v>0</v>
      </c>
      <c r="I201" s="20" t="b">
        <f t="shared" si="57"/>
        <v>0</v>
      </c>
      <c r="J201" s="20" t="b">
        <f t="shared" si="57"/>
        <v>0</v>
      </c>
      <c r="K201" s="20" t="b">
        <f t="shared" si="57"/>
        <v>0</v>
      </c>
      <c r="L201" s="20" t="b">
        <f t="shared" si="57"/>
        <v>0</v>
      </c>
      <c r="M201" s="20" t="b">
        <f t="shared" si="57"/>
        <v>1</v>
      </c>
      <c r="N201" s="20" t="b">
        <f t="shared" si="57"/>
        <v>1</v>
      </c>
      <c r="O201" s="20" t="b">
        <f t="shared" si="57"/>
        <v>0</v>
      </c>
      <c r="P201" s="20" t="b">
        <f t="shared" si="57"/>
        <v>0</v>
      </c>
      <c r="Q201" s="20" t="b">
        <f t="shared" si="57"/>
        <v>0</v>
      </c>
      <c r="R201" s="20" t="b">
        <f t="shared" si="57"/>
        <v>0</v>
      </c>
      <c r="S201" s="20" t="b">
        <f t="shared" si="57"/>
        <v>0</v>
      </c>
      <c r="T201" s="20" t="b">
        <f t="shared" si="57"/>
        <v>1</v>
      </c>
      <c r="U201" s="20" t="b">
        <f t="shared" si="57"/>
        <v>1</v>
      </c>
      <c r="V201" s="20" t="b">
        <f t="shared" si="57"/>
        <v>0</v>
      </c>
      <c r="W201" s="20" t="b">
        <f t="shared" si="57"/>
        <v>0</v>
      </c>
      <c r="X201" s="20" t="b">
        <f t="shared" si="57"/>
        <v>0</v>
      </c>
      <c r="Y201" s="20" t="b">
        <f t="shared" si="57"/>
        <v>0</v>
      </c>
      <c r="Z201" s="20" t="b">
        <f t="shared" si="57"/>
        <v>0</v>
      </c>
      <c r="AA201" s="20" t="b">
        <f t="shared" si="57"/>
        <v>1</v>
      </c>
      <c r="AB201" s="20" t="b">
        <f t="shared" si="57"/>
        <v>1</v>
      </c>
      <c r="AC201" s="20" t="b">
        <f t="shared" si="57"/>
        <v>0</v>
      </c>
      <c r="AD201" s="20" t="b">
        <f t="shared" si="57"/>
        <v>0</v>
      </c>
      <c r="AE201" s="20" t="b">
        <f t="shared" si="57"/>
        <v>0</v>
      </c>
      <c r="AF201" s="20" t="b">
        <f t="shared" si="57"/>
        <v>0</v>
      </c>
      <c r="AG201" s="20" t="b">
        <f t="shared" si="57"/>
        <v>0</v>
      </c>
      <c r="AH201" s="20" t="b">
        <f t="shared" si="57"/>
        <v>1</v>
      </c>
    </row>
    <row r="202" spans="1:34" ht="20.100000000000001" customHeight="1" x14ac:dyDescent="0.15">
      <c r="D202" s="20">
        <f>IF(D$2&lt;&gt;"",IF(D$172&gt;0,MAX($C$202:C$202)+1,IF(WEEKDAY(D$2,2)&lt;6,MAX($C$202:C$202)+1,"")),"")</f>
        <v>1</v>
      </c>
      <c r="E202" s="20">
        <f>IF(E$2&lt;&gt;"",IF(E$172&gt;0,MAX($C$202:D$202)+1,IF(WEEKDAY(E$2,2)&lt;6,MAX($C$202:D$202)+1,"")),"")</f>
        <v>2</v>
      </c>
      <c r="F202" s="20" t="str">
        <f>IF(F$2&lt;&gt;"",IF(F$172&gt;0,MAX($C$202:E$202)+1,IF(WEEKDAY(F$2,2)&lt;6,MAX($C$202:E$202)+1,"")),"")</f>
        <v/>
      </c>
      <c r="G202" s="20" t="str">
        <f>IF(G$2&lt;&gt;"",IF(G$172&gt;0,MAX($C$202:F$202)+1,IF(WEEKDAY(G$2,2)&lt;6,MAX($C$202:F$202)+1,"")),"")</f>
        <v/>
      </c>
      <c r="H202" s="20">
        <f>IF(H$2&lt;&gt;"",IF(H$172&gt;0,MAX($C$202:G$202)+1,IF(WEEKDAY(H$2,2)&lt;6,MAX($C$202:G$202)+1,"")),"")</f>
        <v>3</v>
      </c>
      <c r="I202" s="20">
        <f>IF(I$2&lt;&gt;"",IF(I$172&gt;0,MAX($C$202:H$202)+1,IF(WEEKDAY(I$2,2)&lt;6,MAX($C$202:H$202)+1,"")),"")</f>
        <v>4</v>
      </c>
      <c r="J202" s="20">
        <f>IF(J$2&lt;&gt;"",IF(J$172&gt;0,MAX($C$202:I$202)+1,IF(WEEKDAY(J$2,2)&lt;6,MAX($C$202:I$202)+1,"")),"")</f>
        <v>5</v>
      </c>
      <c r="K202" s="20">
        <f>IF(K$2&lt;&gt;"",IF(K$172&gt;0,MAX($C$202:J$202)+1,IF(WEEKDAY(K$2,2)&lt;6,MAX($C$202:J$202)+1,"")),"")</f>
        <v>6</v>
      </c>
      <c r="L202" s="20">
        <f>IF(L$2&lt;&gt;"",IF(L$172&gt;0,MAX($C$202:K$202)+1,IF(WEEKDAY(L$2,2)&lt;6,MAX($C$202:K$202)+1,"")),"")</f>
        <v>7</v>
      </c>
      <c r="M202" s="20" t="str">
        <f>IF(M$2&lt;&gt;"",IF(M$172&gt;0,MAX($C$202:L$202)+1,IF(WEEKDAY(M$2,2)&lt;6,MAX($C$202:L$202)+1,"")),"")</f>
        <v/>
      </c>
      <c r="N202" s="20" t="str">
        <f>IF(N$2&lt;&gt;"",IF(N$172&gt;0,MAX($C$202:M$202)+1,IF(WEEKDAY(N$2,2)&lt;6,MAX($C$202:M$202)+1,"")),"")</f>
        <v/>
      </c>
      <c r="O202" s="20">
        <f>IF(O$2&lt;&gt;"",IF(O$172&gt;0,MAX($C$202:N$202)+1,IF(WEEKDAY(O$2,2)&lt;6,MAX($C$202:N$202)+1,"")),"")</f>
        <v>8</v>
      </c>
      <c r="P202" s="20">
        <f>IF(P$2&lt;&gt;"",IF(P$172&gt;0,MAX($C$202:O$202)+1,IF(WEEKDAY(P$2,2)&lt;6,MAX($C$202:O$202)+1,"")),"")</f>
        <v>9</v>
      </c>
      <c r="Q202" s="20">
        <f>IF(Q$2&lt;&gt;"",IF(Q$172&gt;0,MAX($C$202:P$202)+1,IF(WEEKDAY(Q$2,2)&lt;6,MAX($C$202:P$202)+1,"")),"")</f>
        <v>10</v>
      </c>
      <c r="R202" s="20">
        <f>IF(R$2&lt;&gt;"",IF(R$172&gt;0,MAX($C$202:Q$202)+1,IF(WEEKDAY(R$2,2)&lt;6,MAX($C$202:Q$202)+1,"")),"")</f>
        <v>11</v>
      </c>
      <c r="S202" s="20">
        <f>IF(S$2&lt;&gt;"",IF(S$172&gt;0,MAX($C$202:R$202)+1,IF(WEEKDAY(S$2,2)&lt;6,MAX($C$202:R$202)+1,"")),"")</f>
        <v>12</v>
      </c>
      <c r="T202" s="20" t="str">
        <f>IF(T$2&lt;&gt;"",IF(T$172&gt;0,MAX($C$202:S$202)+1,IF(WEEKDAY(T$2,2)&lt;6,MAX($C$202:S$202)+1,"")),"")</f>
        <v/>
      </c>
      <c r="U202" s="20" t="str">
        <f>IF(U$2&lt;&gt;"",IF(U$172&gt;0,MAX($C$202:T$202)+1,IF(WEEKDAY(U$2,2)&lt;6,MAX($C$202:T$202)+1,"")),"")</f>
        <v/>
      </c>
      <c r="V202" s="20">
        <f>IF(V$2&lt;&gt;"",IF(V$172&gt;0,MAX($C$202:U$202)+1,IF(WEEKDAY(V$2,2)&lt;6,MAX($C$202:U$202)+1,"")),"")</f>
        <v>13</v>
      </c>
      <c r="W202" s="20">
        <f>IF(W$2&lt;&gt;"",IF(W$172&gt;0,MAX($C$202:V$202)+1,IF(WEEKDAY(W$2,2)&lt;6,MAX($C$202:V$202)+1,"")),"")</f>
        <v>14</v>
      </c>
      <c r="X202" s="20">
        <f>IF(X$2&lt;&gt;"",IF(X$172&gt;0,MAX($C$202:W$202)+1,IF(WEEKDAY(X$2,2)&lt;6,MAX($C$202:W$202)+1,"")),"")</f>
        <v>15</v>
      </c>
      <c r="Y202" s="20">
        <f>IF(Y$2&lt;&gt;"",IF(Y$172&gt;0,MAX($C$202:X$202)+1,IF(WEEKDAY(Y$2,2)&lt;6,MAX($C$202:X$202)+1,"")),"")</f>
        <v>16</v>
      </c>
      <c r="Z202" s="20">
        <f>IF(Z$2&lt;&gt;"",IF(Z$172&gt;0,MAX($C$202:Y$202)+1,IF(WEEKDAY(Z$2,2)&lt;6,MAX($C$202:Y$202)+1,"")),"")</f>
        <v>17</v>
      </c>
      <c r="AA202" s="20" t="str">
        <f>IF(AA$2&lt;&gt;"",IF(AA$172&gt;0,MAX($C$202:Z$202)+1,IF(WEEKDAY(AA$2,2)&lt;6,MAX($C$202:Z$202)+1,"")),"")</f>
        <v/>
      </c>
      <c r="AB202" s="20" t="str">
        <f>IF(AB$2&lt;&gt;"",IF(AB$172&gt;0,MAX($C$202:AA$202)+1,IF(WEEKDAY(AB$2,2)&lt;6,MAX($C$202:AA$202)+1,"")),"")</f>
        <v/>
      </c>
      <c r="AC202" s="20">
        <f>IF(AC$2&lt;&gt;"",IF(AC$172&gt;0,MAX($C$202:AB$202)+1,IF(WEEKDAY(AC$2,2)&lt;6,MAX($C$202:AB$202)+1,"")),"")</f>
        <v>18</v>
      </c>
      <c r="AD202" s="20">
        <f>IF(AD$2&lt;&gt;"",IF(AD$172&gt;0,MAX($C$202:AC$202)+1,IF(WEEKDAY(AD$2,2)&lt;6,MAX($C$202:AC$202)+1,"")),"")</f>
        <v>19</v>
      </c>
      <c r="AE202" s="20">
        <f>IF(AE$2&lt;&gt;"",IF(AE$172&gt;0,MAX($C$202:AD$202)+1,IF(WEEKDAY(AE$2,2)&lt;6,MAX($C$202:AD$202)+1,"")),"")</f>
        <v>20</v>
      </c>
      <c r="AF202" s="20">
        <f>IF(AF$2&lt;&gt;"",IF(AF$172&gt;0,MAX($C$202:AE$202)+1,IF(WEEKDAY(AF$2,2)&lt;6,MAX($C$202:AE$202)+1,"")),"")</f>
        <v>21</v>
      </c>
      <c r="AG202" s="20">
        <f>IF(AG$2&lt;&gt;"",IF(AG$172&gt;0,MAX($C$202:AF$202)+1,IF(WEEKDAY(AG$2,2)&lt;6,MAX($C$202:AF$202)+1,"")),"")</f>
        <v>22</v>
      </c>
      <c r="AH202" s="20" t="str">
        <f>IF(AH$2&lt;&gt;"",IF(AH$172&gt;0,MAX($C$202:AG$202)+1,IF(WEEKDAY(AH$2,2)&lt;6,MAX($C$202:AG$202)+1,"")),"")</f>
        <v/>
      </c>
    </row>
  </sheetData>
  <mergeCells count="194">
    <mergeCell ref="G198:I198"/>
    <mergeCell ref="J198:M198"/>
    <mergeCell ref="N198:P198"/>
    <mergeCell ref="Q198:T198"/>
    <mergeCell ref="A197:C197"/>
    <mergeCell ref="D197:F197"/>
    <mergeCell ref="G197:I197"/>
    <mergeCell ref="J197:M197"/>
    <mergeCell ref="N197:P197"/>
    <mergeCell ref="Q197:T197"/>
    <mergeCell ref="A196:C196"/>
    <mergeCell ref="D196:F196"/>
    <mergeCell ref="G196:I196"/>
    <mergeCell ref="J196:M196"/>
    <mergeCell ref="N196:P196"/>
    <mergeCell ref="Q196:T196"/>
    <mergeCell ref="A195:C195"/>
    <mergeCell ref="D195:F195"/>
    <mergeCell ref="G195:I195"/>
    <mergeCell ref="J195:M195"/>
    <mergeCell ref="N195:P195"/>
    <mergeCell ref="Q195:T195"/>
    <mergeCell ref="A194:C194"/>
    <mergeCell ref="D194:F194"/>
    <mergeCell ref="G194:I194"/>
    <mergeCell ref="J194:M194"/>
    <mergeCell ref="N194:P194"/>
    <mergeCell ref="Q194:T194"/>
    <mergeCell ref="A193:C193"/>
    <mergeCell ref="D193:F193"/>
    <mergeCell ref="G193:I193"/>
    <mergeCell ref="J193:M193"/>
    <mergeCell ref="N193:P193"/>
    <mergeCell ref="Q193:T193"/>
    <mergeCell ref="A192:C192"/>
    <mergeCell ref="D192:F192"/>
    <mergeCell ref="G192:I192"/>
    <mergeCell ref="J192:M192"/>
    <mergeCell ref="N192:P192"/>
    <mergeCell ref="Q192:T192"/>
    <mergeCell ref="Q190:T190"/>
    <mergeCell ref="A191:C191"/>
    <mergeCell ref="D191:F191"/>
    <mergeCell ref="G191:I191"/>
    <mergeCell ref="J191:M191"/>
    <mergeCell ref="N191:P191"/>
    <mergeCell ref="Q191:T191"/>
    <mergeCell ref="D189:F189"/>
    <mergeCell ref="G189:I189"/>
    <mergeCell ref="J189:M189"/>
    <mergeCell ref="N189:P189"/>
    <mergeCell ref="Q189:T189"/>
    <mergeCell ref="A190:C190"/>
    <mergeCell ref="D190:F190"/>
    <mergeCell ref="G190:I190"/>
    <mergeCell ref="J190:M190"/>
    <mergeCell ref="N190:P190"/>
    <mergeCell ref="A179:B180"/>
    <mergeCell ref="AI179:AJ179"/>
    <mergeCell ref="AI180:AJ180"/>
    <mergeCell ref="A181:C181"/>
    <mergeCell ref="AI181:AJ181"/>
    <mergeCell ref="G188:M188"/>
    <mergeCell ref="N188:T188"/>
    <mergeCell ref="A172:C172"/>
    <mergeCell ref="AI172:AJ172"/>
    <mergeCell ref="A175:B176"/>
    <mergeCell ref="AI175:AJ175"/>
    <mergeCell ref="AI176:AJ176"/>
    <mergeCell ref="A177:C177"/>
    <mergeCell ref="AI177:AJ177"/>
    <mergeCell ref="A169:C169"/>
    <mergeCell ref="AI169:AJ169"/>
    <mergeCell ref="A170:C170"/>
    <mergeCell ref="AI170:AJ170"/>
    <mergeCell ref="A171:C171"/>
    <mergeCell ref="AI171:AJ171"/>
    <mergeCell ref="AI164:AJ165"/>
    <mergeCell ref="A166:C166"/>
    <mergeCell ref="AI166:AJ166"/>
    <mergeCell ref="A167:C167"/>
    <mergeCell ref="AI167:AJ167"/>
    <mergeCell ref="A168:C168"/>
    <mergeCell ref="AI168:AJ168"/>
    <mergeCell ref="B154:C154"/>
    <mergeCell ref="B155:C155"/>
    <mergeCell ref="A157:C157"/>
    <mergeCell ref="A159:C159"/>
    <mergeCell ref="A160:C160"/>
    <mergeCell ref="A164:C165"/>
    <mergeCell ref="B148:C148"/>
    <mergeCell ref="B149:C149"/>
    <mergeCell ref="B150:C150"/>
    <mergeCell ref="B151:C151"/>
    <mergeCell ref="B152:C152"/>
    <mergeCell ref="B153:C153"/>
    <mergeCell ref="B142:C142"/>
    <mergeCell ref="B143:C143"/>
    <mergeCell ref="B144:C144"/>
    <mergeCell ref="B145:C145"/>
    <mergeCell ref="B146:C146"/>
    <mergeCell ref="B147:C147"/>
    <mergeCell ref="B136:C136"/>
    <mergeCell ref="B137:C137"/>
    <mergeCell ref="B138:C138"/>
    <mergeCell ref="B139:C139"/>
    <mergeCell ref="B140:C140"/>
    <mergeCell ref="B141:C141"/>
    <mergeCell ref="A130:C130"/>
    <mergeCell ref="A131:C131"/>
    <mergeCell ref="A133:H133"/>
    <mergeCell ref="I133:AJ133"/>
    <mergeCell ref="A134:C134"/>
    <mergeCell ref="AI134:AI135"/>
    <mergeCell ref="AJ134:AJ135"/>
    <mergeCell ref="B135:C135"/>
    <mergeCell ref="B122:C122"/>
    <mergeCell ref="B123:C123"/>
    <mergeCell ref="B124:C124"/>
    <mergeCell ref="B125:C125"/>
    <mergeCell ref="B126:C126"/>
    <mergeCell ref="A128:C128"/>
    <mergeCell ref="B116:C116"/>
    <mergeCell ref="B117:C117"/>
    <mergeCell ref="B118:C118"/>
    <mergeCell ref="B119:C119"/>
    <mergeCell ref="B120:C120"/>
    <mergeCell ref="B121:C121"/>
    <mergeCell ref="B110:C110"/>
    <mergeCell ref="B111:C111"/>
    <mergeCell ref="B112:C112"/>
    <mergeCell ref="B113:C113"/>
    <mergeCell ref="B114:C114"/>
    <mergeCell ref="B115:C115"/>
    <mergeCell ref="A105:C105"/>
    <mergeCell ref="AI105:AI106"/>
    <mergeCell ref="B106:C106"/>
    <mergeCell ref="B107:C107"/>
    <mergeCell ref="B108:C108"/>
    <mergeCell ref="B109:C109"/>
    <mergeCell ref="A85:A97"/>
    <mergeCell ref="AJ85:AJ97"/>
    <mergeCell ref="AJ98:AJ99"/>
    <mergeCell ref="AI101:AJ101"/>
    <mergeCell ref="A104:H104"/>
    <mergeCell ref="I104:AJ104"/>
    <mergeCell ref="A61:A68"/>
    <mergeCell ref="AJ61:AJ68"/>
    <mergeCell ref="A69:A75"/>
    <mergeCell ref="AJ69:AJ75"/>
    <mergeCell ref="A76:A84"/>
    <mergeCell ref="AJ76:AJ84"/>
    <mergeCell ref="AJ52:AJ53"/>
    <mergeCell ref="AI55:AJ55"/>
    <mergeCell ref="A58:H58"/>
    <mergeCell ref="I58:AJ58"/>
    <mergeCell ref="A59:C59"/>
    <mergeCell ref="AI59:AI60"/>
    <mergeCell ref="AJ59:AJ60"/>
    <mergeCell ref="A29:A42"/>
    <mergeCell ref="AJ29:AJ42"/>
    <mergeCell ref="AP36:AQ36"/>
    <mergeCell ref="A43:A48"/>
    <mergeCell ref="AJ43:AJ48"/>
    <mergeCell ref="A49:A51"/>
    <mergeCell ref="AJ49:AJ51"/>
    <mergeCell ref="BS2:BT2"/>
    <mergeCell ref="A4:A13"/>
    <mergeCell ref="AJ4:AJ13"/>
    <mergeCell ref="AK4:AL5"/>
    <mergeCell ref="A14:A28"/>
    <mergeCell ref="AJ14:AJ28"/>
    <mergeCell ref="BE2:BF2"/>
    <mergeCell ref="BG2:BH2"/>
    <mergeCell ref="BJ2:BK2"/>
    <mergeCell ref="BL2:BM2"/>
    <mergeCell ref="BN2:BO2"/>
    <mergeCell ref="BQ2:BR2"/>
    <mergeCell ref="AY1:AY3"/>
    <mergeCell ref="BA1:BH1"/>
    <mergeCell ref="BJ1:BO1"/>
    <mergeCell ref="BQ1:BT1"/>
    <mergeCell ref="A2:C2"/>
    <mergeCell ref="AI2:AI3"/>
    <mergeCell ref="AJ2:AJ3"/>
    <mergeCell ref="AP2:AQ2"/>
    <mergeCell ref="BA2:BB2"/>
    <mergeCell ref="BC2:BD2"/>
    <mergeCell ref="A1:H1"/>
    <mergeCell ref="I1:AJ1"/>
    <mergeCell ref="AK1:AM3"/>
    <mergeCell ref="AN1:AN3"/>
    <mergeCell ref="AP1:AS1"/>
    <mergeCell ref="AU1:AW2"/>
  </mergeCells>
  <phoneticPr fontId="1"/>
  <conditionalFormatting sqref="D2:AH55 D59:AH101 D105:AH131 D134:AH162 D164:AH186">
    <cfRule type="expression" dxfId="3" priority="2">
      <formula>INDIRECT(ADDRESS(ROW($A$201),COLUMN()))</formula>
    </cfRule>
  </conditionalFormatting>
  <conditionalFormatting sqref="A136:AJ155 B61:AI99">
    <cfRule type="expression" dxfId="2" priority="4">
      <formula>ISEVEN(ROW())</formula>
    </cfRule>
  </conditionalFormatting>
  <conditionalFormatting sqref="A107:AJ126 AN4:BT34 B4:AI53">
    <cfRule type="expression" dxfId="1" priority="3">
      <formula>ISEVEN(ROW()-1)</formula>
    </cfRule>
  </conditionalFormatting>
  <conditionalFormatting sqref="AS4:AS34 BH4:BH34">
    <cfRule type="expression" dxfId="0" priority="1">
      <formula>$AS4&lt;&gt;$BH4</formula>
    </cfRule>
  </conditionalFormatting>
  <dataValidations count="1">
    <dataValidation type="list" allowBlank="1" showInputMessage="1" showErrorMessage="1" sqref="AK4" xr:uid="{00000000-0002-0000-0A00-000000000000}">
      <formula1>"YES"</formula1>
    </dataValidation>
  </dataValidations>
  <printOptions horizontalCentered="1" verticalCentered="1"/>
  <pageMargins left="0" right="0" top="0" bottom="0" header="0.39370078740157483" footer="0.23622047244094491"/>
  <pageSetup paperSize="9" orientation="landscape" r:id="rId1"/>
  <headerFooter alignWithMargins="0"/>
  <rowBreaks count="2" manualBreakCount="2">
    <brk id="55" max="35" man="1"/>
    <brk id="103" max="3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AM140"/>
  <sheetViews>
    <sheetView showZeros="0" zoomScaleNormal="100" zoomScaleSheetLayoutView="100" workbookViewId="0">
      <selection activeCell="AE7" sqref="AE7"/>
    </sheetView>
  </sheetViews>
  <sheetFormatPr defaultRowHeight="13.5" customHeight="1" x14ac:dyDescent="0.15"/>
  <cols>
    <col min="1" max="2" width="3.625" style="20" customWidth="1"/>
    <col min="3" max="3" width="12.625" style="20" customWidth="1"/>
    <col min="4" max="36" width="3.875" style="20" customWidth="1"/>
    <col min="37" max="39" width="2.625" style="20" customWidth="1"/>
    <col min="40" max="40" width="9.75" style="20" bestFit="1" customWidth="1"/>
    <col min="41" max="41" width="0.625" style="20" customWidth="1"/>
    <col min="42" max="45" width="8.625" style="20" customWidth="1"/>
    <col min="46" max="46" width="0.625" style="20" customWidth="1"/>
    <col min="47" max="49" width="8.625" style="20" customWidth="1"/>
    <col min="50" max="50" width="0.625" style="20" customWidth="1"/>
    <col min="51" max="51" width="8.625" style="20" customWidth="1"/>
    <col min="52" max="52" width="0.625" style="20" customWidth="1"/>
    <col min="53" max="53" width="5.625" style="20" customWidth="1"/>
    <col min="54" max="54" width="8.625" style="20" customWidth="1"/>
    <col min="55" max="55" width="5.625" style="20" customWidth="1"/>
    <col min="56" max="56" width="8.625" style="20" customWidth="1"/>
    <col min="57" max="57" width="5.625" style="20" customWidth="1"/>
    <col min="58" max="58" width="8.625" style="20" customWidth="1"/>
    <col min="59" max="59" width="5.625" style="20" customWidth="1"/>
    <col min="60" max="60" width="8.625" style="20" customWidth="1"/>
    <col min="61" max="61" width="0.625" style="20" customWidth="1"/>
    <col min="62" max="62" width="6.625" style="20" customWidth="1"/>
    <col min="63" max="63" width="8.625" style="20" customWidth="1"/>
    <col min="64" max="64" width="6.625" style="20" customWidth="1"/>
    <col min="65" max="65" width="8.625" style="20" customWidth="1"/>
    <col min="66" max="66" width="6.625" style="20" customWidth="1"/>
    <col min="67" max="67" width="9.625" style="20" customWidth="1"/>
    <col min="68" max="68" width="0.625" style="20" customWidth="1"/>
    <col min="69" max="69" width="6.625" style="20" customWidth="1"/>
    <col min="70" max="70" width="7.875" style="20" bestFit="1" customWidth="1"/>
    <col min="71" max="71" width="6.625" style="20" customWidth="1"/>
    <col min="72" max="72" width="9.625" style="20" customWidth="1"/>
    <col min="73" max="78" width="2.625" style="20" customWidth="1"/>
    <col min="79" max="16384" width="9" style="20"/>
  </cols>
  <sheetData>
    <row r="1" spans="1:39" ht="13.5" customHeight="1" thickBot="1" x14ac:dyDescent="0.2">
      <c r="A1" s="388">
        <f>事業所!$A$1</f>
        <v>44958</v>
      </c>
      <c r="B1" s="388"/>
      <c r="C1" s="388"/>
      <c r="D1" s="388"/>
      <c r="E1" s="388"/>
      <c r="F1" s="388"/>
      <c r="G1" s="388"/>
      <c r="H1" s="388"/>
      <c r="I1" s="389" t="s">
        <v>157</v>
      </c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  <c r="Z1" s="389"/>
      <c r="AA1" s="389"/>
      <c r="AB1" s="389"/>
      <c r="AC1" s="389"/>
      <c r="AD1" s="389"/>
      <c r="AE1" s="389"/>
      <c r="AF1" s="389"/>
      <c r="AG1" s="389"/>
      <c r="AH1" s="389"/>
      <c r="AI1" s="388"/>
      <c r="AJ1" s="388"/>
      <c r="AK1" s="395" t="s">
        <v>153</v>
      </c>
      <c r="AL1" s="396"/>
      <c r="AM1" s="304"/>
    </row>
    <row r="2" spans="1:39" ht="13.5" customHeight="1" x14ac:dyDescent="0.15">
      <c r="A2" s="409" t="s">
        <v>28</v>
      </c>
      <c r="B2" s="409"/>
      <c r="C2" s="410"/>
      <c r="D2" s="39">
        <f>IF($A$1&lt;&gt;"",EOMONTH($A$1,-1)+1,"")</f>
        <v>44958</v>
      </c>
      <c r="E2" s="39">
        <f>IF(D$2&lt;&gt;"",IF(MONTH(D$2+1)=MONTH($A$1),D$2+1,""),"")</f>
        <v>44959</v>
      </c>
      <c r="F2" s="39">
        <f t="shared" ref="F2:AH2" si="0">IF(E$2&lt;&gt;"",IF(MONTH(E$2+1)=MONTH($A$1),E$2+1,""),"")</f>
        <v>44960</v>
      </c>
      <c r="G2" s="39">
        <f t="shared" si="0"/>
        <v>44961</v>
      </c>
      <c r="H2" s="39">
        <f t="shared" si="0"/>
        <v>44962</v>
      </c>
      <c r="I2" s="39">
        <f t="shared" si="0"/>
        <v>44963</v>
      </c>
      <c r="J2" s="39">
        <f t="shared" si="0"/>
        <v>44964</v>
      </c>
      <c r="K2" s="39">
        <f t="shared" si="0"/>
        <v>44965</v>
      </c>
      <c r="L2" s="39">
        <f t="shared" si="0"/>
        <v>44966</v>
      </c>
      <c r="M2" s="39">
        <f t="shared" si="0"/>
        <v>44967</v>
      </c>
      <c r="N2" s="39">
        <f t="shared" si="0"/>
        <v>44968</v>
      </c>
      <c r="O2" s="39">
        <f t="shared" si="0"/>
        <v>44969</v>
      </c>
      <c r="P2" s="39">
        <f t="shared" si="0"/>
        <v>44970</v>
      </c>
      <c r="Q2" s="39">
        <f t="shared" si="0"/>
        <v>44971</v>
      </c>
      <c r="R2" s="39">
        <f t="shared" si="0"/>
        <v>44972</v>
      </c>
      <c r="S2" s="39">
        <f t="shared" si="0"/>
        <v>44973</v>
      </c>
      <c r="T2" s="39">
        <f t="shared" si="0"/>
        <v>44974</v>
      </c>
      <c r="U2" s="39">
        <f t="shared" si="0"/>
        <v>44975</v>
      </c>
      <c r="V2" s="39">
        <f t="shared" si="0"/>
        <v>44976</v>
      </c>
      <c r="W2" s="39">
        <f t="shared" si="0"/>
        <v>44977</v>
      </c>
      <c r="X2" s="39">
        <f t="shared" si="0"/>
        <v>44978</v>
      </c>
      <c r="Y2" s="39">
        <f t="shared" si="0"/>
        <v>44979</v>
      </c>
      <c r="Z2" s="39">
        <f t="shared" si="0"/>
        <v>44980</v>
      </c>
      <c r="AA2" s="39">
        <f t="shared" si="0"/>
        <v>44981</v>
      </c>
      <c r="AB2" s="39">
        <f t="shared" si="0"/>
        <v>44982</v>
      </c>
      <c r="AC2" s="39">
        <f t="shared" si="0"/>
        <v>44983</v>
      </c>
      <c r="AD2" s="39">
        <f t="shared" si="0"/>
        <v>44984</v>
      </c>
      <c r="AE2" s="39">
        <f t="shared" si="0"/>
        <v>44985</v>
      </c>
      <c r="AF2" s="39" t="str">
        <f t="shared" si="0"/>
        <v/>
      </c>
      <c r="AG2" s="39" t="str">
        <f t="shared" si="0"/>
        <v/>
      </c>
      <c r="AH2" s="39" t="str">
        <f t="shared" si="0"/>
        <v/>
      </c>
      <c r="AI2" s="411" t="s">
        <v>52</v>
      </c>
      <c r="AJ2" s="59"/>
      <c r="AK2" s="397"/>
      <c r="AL2" s="398"/>
      <c r="AM2" s="399"/>
    </row>
    <row r="3" spans="1:39" ht="13.5" customHeight="1" x14ac:dyDescent="0.15">
      <c r="A3" s="50" t="s">
        <v>51</v>
      </c>
      <c r="B3" s="315" t="s">
        <v>50</v>
      </c>
      <c r="C3" s="317"/>
      <c r="D3" s="38">
        <f>IF(D$2&lt;&gt;"",D$2,"")</f>
        <v>44958</v>
      </c>
      <c r="E3" s="38">
        <f t="shared" ref="E3:AH3" si="1">IF(E$2&lt;&gt;"",E$2,"")</f>
        <v>44959</v>
      </c>
      <c r="F3" s="38">
        <f t="shared" si="1"/>
        <v>44960</v>
      </c>
      <c r="G3" s="38">
        <f t="shared" si="1"/>
        <v>44961</v>
      </c>
      <c r="H3" s="38">
        <f t="shared" si="1"/>
        <v>44962</v>
      </c>
      <c r="I3" s="38">
        <f t="shared" si="1"/>
        <v>44963</v>
      </c>
      <c r="J3" s="38">
        <f t="shared" si="1"/>
        <v>44964</v>
      </c>
      <c r="K3" s="38">
        <f t="shared" si="1"/>
        <v>44965</v>
      </c>
      <c r="L3" s="38">
        <f t="shared" si="1"/>
        <v>44966</v>
      </c>
      <c r="M3" s="38">
        <f t="shared" si="1"/>
        <v>44967</v>
      </c>
      <c r="N3" s="38">
        <f t="shared" si="1"/>
        <v>44968</v>
      </c>
      <c r="O3" s="38">
        <f t="shared" si="1"/>
        <v>44969</v>
      </c>
      <c r="P3" s="38">
        <f t="shared" si="1"/>
        <v>44970</v>
      </c>
      <c r="Q3" s="38">
        <f t="shared" si="1"/>
        <v>44971</v>
      </c>
      <c r="R3" s="38">
        <f t="shared" si="1"/>
        <v>44972</v>
      </c>
      <c r="S3" s="38">
        <f t="shared" si="1"/>
        <v>44973</v>
      </c>
      <c r="T3" s="38">
        <f t="shared" si="1"/>
        <v>44974</v>
      </c>
      <c r="U3" s="38">
        <f t="shared" si="1"/>
        <v>44975</v>
      </c>
      <c r="V3" s="38">
        <f t="shared" si="1"/>
        <v>44976</v>
      </c>
      <c r="W3" s="38">
        <f t="shared" si="1"/>
        <v>44977</v>
      </c>
      <c r="X3" s="38">
        <f t="shared" si="1"/>
        <v>44978</v>
      </c>
      <c r="Y3" s="38">
        <f t="shared" si="1"/>
        <v>44979</v>
      </c>
      <c r="Z3" s="38">
        <f t="shared" si="1"/>
        <v>44980</v>
      </c>
      <c r="AA3" s="38">
        <f t="shared" si="1"/>
        <v>44981</v>
      </c>
      <c r="AB3" s="38">
        <f t="shared" si="1"/>
        <v>44982</v>
      </c>
      <c r="AC3" s="38">
        <f t="shared" si="1"/>
        <v>44983</v>
      </c>
      <c r="AD3" s="38">
        <f t="shared" si="1"/>
        <v>44984</v>
      </c>
      <c r="AE3" s="38">
        <f t="shared" si="1"/>
        <v>44985</v>
      </c>
      <c r="AF3" s="38" t="str">
        <f t="shared" si="1"/>
        <v/>
      </c>
      <c r="AG3" s="38" t="str">
        <f t="shared" si="1"/>
        <v/>
      </c>
      <c r="AH3" s="37" t="str">
        <f t="shared" si="1"/>
        <v/>
      </c>
      <c r="AI3" s="412"/>
      <c r="AJ3" s="59"/>
      <c r="AK3" s="400"/>
      <c r="AL3" s="401"/>
      <c r="AM3" s="402"/>
    </row>
    <row r="4" spans="1:39" ht="13.5" customHeight="1" x14ac:dyDescent="0.15">
      <c r="A4" s="27">
        <v>1</v>
      </c>
      <c r="B4" s="407" t="s">
        <v>194</v>
      </c>
      <c r="C4" s="408"/>
      <c r="D4" s="272">
        <v>10</v>
      </c>
      <c r="E4" s="272">
        <v>11</v>
      </c>
      <c r="F4" s="272">
        <v>2</v>
      </c>
      <c r="G4" s="272"/>
      <c r="H4" s="272"/>
      <c r="I4" s="272">
        <v>8</v>
      </c>
      <c r="J4" s="272">
        <v>7</v>
      </c>
      <c r="K4" s="272">
        <v>5</v>
      </c>
      <c r="L4" s="272">
        <v>13</v>
      </c>
      <c r="M4" s="272">
        <v>8</v>
      </c>
      <c r="N4" s="272"/>
      <c r="O4" s="272"/>
      <c r="P4" s="272">
        <v>3</v>
      </c>
      <c r="Q4" s="272">
        <v>5</v>
      </c>
      <c r="R4" s="272">
        <v>11</v>
      </c>
      <c r="S4" s="272">
        <v>15</v>
      </c>
      <c r="T4" s="272">
        <v>6</v>
      </c>
      <c r="U4" s="272"/>
      <c r="V4" s="272"/>
      <c r="W4" s="272">
        <v>9</v>
      </c>
      <c r="X4" s="272">
        <v>5</v>
      </c>
      <c r="Y4" s="272">
        <v>7</v>
      </c>
      <c r="Z4" s="272">
        <v>8</v>
      </c>
      <c r="AA4" s="272">
        <v>6</v>
      </c>
      <c r="AB4" s="272"/>
      <c r="AC4" s="272"/>
      <c r="AD4" s="272">
        <v>12</v>
      </c>
      <c r="AE4" s="272">
        <v>4</v>
      </c>
      <c r="AF4" s="272"/>
      <c r="AG4" s="272"/>
      <c r="AH4" s="273"/>
      <c r="AI4" s="58">
        <f t="shared" ref="AI4:AI23" si="2">IF($AK$4&lt;&gt;"",0,SUM($D4:$AH4))</f>
        <v>155</v>
      </c>
      <c r="AJ4" s="28"/>
      <c r="AK4" s="392"/>
      <c r="AL4" s="393"/>
    </row>
    <row r="5" spans="1:39" ht="13.5" customHeight="1" x14ac:dyDescent="0.15">
      <c r="A5" s="27">
        <f t="shared" ref="A5:A23" si="3">A4+1</f>
        <v>2</v>
      </c>
      <c r="B5" s="407" t="s">
        <v>195</v>
      </c>
      <c r="C5" s="408"/>
      <c r="D5" s="272">
        <v>6</v>
      </c>
      <c r="E5" s="272">
        <v>14</v>
      </c>
      <c r="F5" s="272">
        <v>4</v>
      </c>
      <c r="G5" s="272"/>
      <c r="H5" s="272"/>
      <c r="I5" s="272">
        <v>8</v>
      </c>
      <c r="J5" s="272">
        <v>17</v>
      </c>
      <c r="K5" s="272">
        <v>3</v>
      </c>
      <c r="L5" s="272">
        <v>14</v>
      </c>
      <c r="M5" s="272">
        <v>15</v>
      </c>
      <c r="N5" s="272"/>
      <c r="O5" s="272"/>
      <c r="P5" s="272">
        <v>2</v>
      </c>
      <c r="Q5" s="272">
        <v>13</v>
      </c>
      <c r="R5" s="272">
        <v>24</v>
      </c>
      <c r="S5" s="272">
        <v>8</v>
      </c>
      <c r="T5" s="272">
        <v>7</v>
      </c>
      <c r="U5" s="272"/>
      <c r="V5" s="272"/>
      <c r="W5" s="272">
        <v>3</v>
      </c>
      <c r="X5" s="272">
        <v>7</v>
      </c>
      <c r="Y5" s="272">
        <v>16</v>
      </c>
      <c r="Z5" s="272">
        <v>15</v>
      </c>
      <c r="AA5" s="272">
        <v>10</v>
      </c>
      <c r="AB5" s="272"/>
      <c r="AC5" s="272"/>
      <c r="AD5" s="272">
        <v>3</v>
      </c>
      <c r="AE5" s="272">
        <v>18</v>
      </c>
      <c r="AF5" s="272"/>
      <c r="AG5" s="272"/>
      <c r="AH5" s="273"/>
      <c r="AI5" s="58">
        <f t="shared" si="2"/>
        <v>207</v>
      </c>
      <c r="AJ5" s="28"/>
      <c r="AK5" s="394"/>
      <c r="AL5" s="382"/>
    </row>
    <row r="6" spans="1:39" ht="13.5" customHeight="1" x14ac:dyDescent="0.15">
      <c r="A6" s="27">
        <f t="shared" si="3"/>
        <v>3</v>
      </c>
      <c r="B6" s="407" t="s">
        <v>200</v>
      </c>
      <c r="C6" s="408"/>
      <c r="D6" s="272"/>
      <c r="E6" s="272"/>
      <c r="F6" s="272"/>
      <c r="G6" s="272"/>
      <c r="H6" s="272"/>
      <c r="I6" s="272"/>
      <c r="J6" s="272"/>
      <c r="K6" s="272"/>
      <c r="L6" s="272"/>
      <c r="M6" s="272">
        <v>2</v>
      </c>
      <c r="N6" s="272"/>
      <c r="O6" s="272"/>
      <c r="P6" s="272"/>
      <c r="Q6" s="272"/>
      <c r="R6" s="272"/>
      <c r="S6" s="272"/>
      <c r="T6" s="272"/>
      <c r="U6" s="272"/>
      <c r="V6" s="272"/>
      <c r="W6" s="272"/>
      <c r="X6" s="272"/>
      <c r="Y6" s="272"/>
      <c r="Z6" s="272"/>
      <c r="AA6" s="272"/>
      <c r="AB6" s="272"/>
      <c r="AC6" s="272"/>
      <c r="AD6" s="272"/>
      <c r="AE6" s="272"/>
      <c r="AF6" s="272"/>
      <c r="AG6" s="272"/>
      <c r="AH6" s="273"/>
      <c r="AI6" s="58">
        <f t="shared" si="2"/>
        <v>2</v>
      </c>
      <c r="AJ6" s="28"/>
    </row>
    <row r="7" spans="1:39" ht="13.5" customHeight="1" x14ac:dyDescent="0.15">
      <c r="A7" s="27">
        <f t="shared" si="3"/>
        <v>4</v>
      </c>
      <c r="B7" s="407" t="s">
        <v>199</v>
      </c>
      <c r="C7" s="408"/>
      <c r="D7" s="272"/>
      <c r="E7" s="272"/>
      <c r="F7" s="272"/>
      <c r="G7" s="272"/>
      <c r="H7" s="272"/>
      <c r="I7" s="272"/>
      <c r="J7" s="272"/>
      <c r="K7" s="272"/>
      <c r="L7" s="272"/>
      <c r="M7" s="272">
        <v>1</v>
      </c>
      <c r="N7" s="272"/>
      <c r="O7" s="272"/>
      <c r="P7" s="272"/>
      <c r="Q7" s="272"/>
      <c r="R7" s="272"/>
      <c r="S7" s="272"/>
      <c r="T7" s="272"/>
      <c r="U7" s="272"/>
      <c r="V7" s="272"/>
      <c r="W7" s="272"/>
      <c r="X7" s="272"/>
      <c r="Y7" s="272"/>
      <c r="Z7" s="272"/>
      <c r="AA7" s="272"/>
      <c r="AB7" s="272"/>
      <c r="AC7" s="272"/>
      <c r="AD7" s="272"/>
      <c r="AE7" s="272"/>
      <c r="AF7" s="272"/>
      <c r="AG7" s="272"/>
      <c r="AH7" s="273"/>
      <c r="AI7" s="58">
        <f t="shared" si="2"/>
        <v>1</v>
      </c>
      <c r="AJ7" s="28"/>
    </row>
    <row r="8" spans="1:39" ht="13.5" customHeight="1" x14ac:dyDescent="0.15">
      <c r="A8" s="27">
        <f t="shared" si="3"/>
        <v>5</v>
      </c>
      <c r="B8" s="407"/>
      <c r="C8" s="408"/>
      <c r="D8" s="272"/>
      <c r="E8" s="272"/>
      <c r="F8" s="272"/>
      <c r="G8" s="272"/>
      <c r="H8" s="272"/>
      <c r="I8" s="272"/>
      <c r="J8" s="272"/>
      <c r="K8" s="272"/>
      <c r="L8" s="272"/>
      <c r="M8" s="272"/>
      <c r="N8" s="272"/>
      <c r="O8" s="272"/>
      <c r="P8" s="272"/>
      <c r="Q8" s="272"/>
      <c r="R8" s="272"/>
      <c r="S8" s="272"/>
      <c r="T8" s="272"/>
      <c r="U8" s="272"/>
      <c r="V8" s="272"/>
      <c r="W8" s="272"/>
      <c r="X8" s="272"/>
      <c r="Y8" s="272"/>
      <c r="Z8" s="272"/>
      <c r="AA8" s="272"/>
      <c r="AB8" s="272"/>
      <c r="AC8" s="272"/>
      <c r="AD8" s="272"/>
      <c r="AE8" s="272"/>
      <c r="AF8" s="272"/>
      <c r="AG8" s="272"/>
      <c r="AH8" s="273"/>
      <c r="AI8" s="58">
        <f t="shared" si="2"/>
        <v>0</v>
      </c>
      <c r="AJ8" s="28"/>
    </row>
    <row r="9" spans="1:39" ht="13.5" customHeight="1" x14ac:dyDescent="0.15">
      <c r="A9" s="27">
        <f t="shared" si="3"/>
        <v>6</v>
      </c>
      <c r="B9" s="407"/>
      <c r="C9" s="408"/>
      <c r="D9" s="272"/>
      <c r="E9" s="272"/>
      <c r="F9" s="272"/>
      <c r="G9" s="272"/>
      <c r="H9" s="272"/>
      <c r="I9" s="272"/>
      <c r="J9" s="272"/>
      <c r="K9" s="272"/>
      <c r="L9" s="272"/>
      <c r="M9" s="272"/>
      <c r="N9" s="272"/>
      <c r="O9" s="272"/>
      <c r="P9" s="272"/>
      <c r="Q9" s="272"/>
      <c r="R9" s="272"/>
      <c r="S9" s="272"/>
      <c r="T9" s="272"/>
      <c r="U9" s="272"/>
      <c r="V9" s="272"/>
      <c r="W9" s="272"/>
      <c r="X9" s="272"/>
      <c r="Y9" s="272"/>
      <c r="Z9" s="272"/>
      <c r="AA9" s="272"/>
      <c r="AB9" s="272"/>
      <c r="AC9" s="272"/>
      <c r="AD9" s="272"/>
      <c r="AE9" s="272"/>
      <c r="AF9" s="272"/>
      <c r="AG9" s="272"/>
      <c r="AH9" s="273"/>
      <c r="AI9" s="58">
        <f t="shared" si="2"/>
        <v>0</v>
      </c>
      <c r="AJ9" s="28"/>
    </row>
    <row r="10" spans="1:39" ht="13.5" customHeight="1" x14ac:dyDescent="0.15">
      <c r="A10" s="27">
        <f t="shared" si="3"/>
        <v>7</v>
      </c>
      <c r="B10" s="407"/>
      <c r="C10" s="408"/>
      <c r="D10" s="272"/>
      <c r="E10" s="272"/>
      <c r="F10" s="272"/>
      <c r="G10" s="272"/>
      <c r="H10" s="272"/>
      <c r="I10" s="272"/>
      <c r="J10" s="272"/>
      <c r="K10" s="272"/>
      <c r="L10" s="272"/>
      <c r="M10" s="272"/>
      <c r="N10" s="272"/>
      <c r="O10" s="272"/>
      <c r="P10" s="272"/>
      <c r="Q10" s="272"/>
      <c r="R10" s="272"/>
      <c r="S10" s="272"/>
      <c r="T10" s="272"/>
      <c r="U10" s="272"/>
      <c r="V10" s="272"/>
      <c r="W10" s="272"/>
      <c r="X10" s="272"/>
      <c r="Y10" s="272"/>
      <c r="Z10" s="272"/>
      <c r="AA10" s="272"/>
      <c r="AB10" s="272"/>
      <c r="AC10" s="272"/>
      <c r="AD10" s="272"/>
      <c r="AE10" s="272"/>
      <c r="AF10" s="272"/>
      <c r="AG10" s="272"/>
      <c r="AH10" s="273"/>
      <c r="AI10" s="58">
        <f t="shared" si="2"/>
        <v>0</v>
      </c>
      <c r="AJ10" s="28"/>
    </row>
    <row r="11" spans="1:39" ht="13.5" customHeight="1" x14ac:dyDescent="0.15">
      <c r="A11" s="27">
        <f t="shared" si="3"/>
        <v>8</v>
      </c>
      <c r="B11" s="407"/>
      <c r="C11" s="408"/>
      <c r="D11" s="272"/>
      <c r="E11" s="272"/>
      <c r="F11" s="272"/>
      <c r="G11" s="272"/>
      <c r="H11" s="272"/>
      <c r="I11" s="272"/>
      <c r="J11" s="272"/>
      <c r="K11" s="272"/>
      <c r="L11" s="272"/>
      <c r="M11" s="272"/>
      <c r="N11" s="272"/>
      <c r="O11" s="272"/>
      <c r="P11" s="272"/>
      <c r="Q11" s="272"/>
      <c r="R11" s="272"/>
      <c r="S11" s="272"/>
      <c r="T11" s="272"/>
      <c r="U11" s="272"/>
      <c r="V11" s="272"/>
      <c r="W11" s="272"/>
      <c r="X11" s="272"/>
      <c r="Y11" s="272"/>
      <c r="Z11" s="272"/>
      <c r="AA11" s="272"/>
      <c r="AB11" s="272"/>
      <c r="AC11" s="272"/>
      <c r="AD11" s="272"/>
      <c r="AE11" s="272"/>
      <c r="AF11" s="272"/>
      <c r="AG11" s="272"/>
      <c r="AH11" s="273"/>
      <c r="AI11" s="58">
        <f t="shared" si="2"/>
        <v>0</v>
      </c>
      <c r="AJ11" s="28"/>
    </row>
    <row r="12" spans="1:39" ht="13.5" customHeight="1" x14ac:dyDescent="0.15">
      <c r="A12" s="27">
        <f t="shared" si="3"/>
        <v>9</v>
      </c>
      <c r="B12" s="407"/>
      <c r="C12" s="408"/>
      <c r="D12" s="272"/>
      <c r="E12" s="272"/>
      <c r="F12" s="272"/>
      <c r="G12" s="272"/>
      <c r="H12" s="272"/>
      <c r="I12" s="272"/>
      <c r="J12" s="272"/>
      <c r="K12" s="272"/>
      <c r="L12" s="272"/>
      <c r="M12" s="272"/>
      <c r="N12" s="272"/>
      <c r="O12" s="272"/>
      <c r="P12" s="272"/>
      <c r="Q12" s="272"/>
      <c r="R12" s="272"/>
      <c r="S12" s="272"/>
      <c r="T12" s="272"/>
      <c r="U12" s="272"/>
      <c r="V12" s="272"/>
      <c r="W12" s="272"/>
      <c r="X12" s="272"/>
      <c r="Y12" s="272"/>
      <c r="Z12" s="272"/>
      <c r="AA12" s="272"/>
      <c r="AB12" s="272"/>
      <c r="AC12" s="272"/>
      <c r="AD12" s="272"/>
      <c r="AE12" s="272"/>
      <c r="AF12" s="272"/>
      <c r="AG12" s="272"/>
      <c r="AH12" s="273"/>
      <c r="AI12" s="58">
        <f t="shared" si="2"/>
        <v>0</v>
      </c>
      <c r="AJ12" s="28"/>
    </row>
    <row r="13" spans="1:39" ht="13.5" customHeight="1" x14ac:dyDescent="0.15">
      <c r="A13" s="27">
        <f t="shared" si="3"/>
        <v>10</v>
      </c>
      <c r="B13" s="407"/>
      <c r="C13" s="408"/>
      <c r="D13" s="272"/>
      <c r="E13" s="272"/>
      <c r="F13" s="272"/>
      <c r="G13" s="272"/>
      <c r="H13" s="272"/>
      <c r="I13" s="272"/>
      <c r="J13" s="272"/>
      <c r="K13" s="272"/>
      <c r="L13" s="272"/>
      <c r="M13" s="272"/>
      <c r="N13" s="272"/>
      <c r="O13" s="272"/>
      <c r="P13" s="272"/>
      <c r="Q13" s="272"/>
      <c r="R13" s="272"/>
      <c r="S13" s="272"/>
      <c r="T13" s="272"/>
      <c r="U13" s="272"/>
      <c r="V13" s="272"/>
      <c r="W13" s="272"/>
      <c r="X13" s="272"/>
      <c r="Y13" s="272"/>
      <c r="Z13" s="272"/>
      <c r="AA13" s="272"/>
      <c r="AB13" s="272"/>
      <c r="AC13" s="272"/>
      <c r="AD13" s="272"/>
      <c r="AE13" s="272"/>
      <c r="AF13" s="272"/>
      <c r="AG13" s="272"/>
      <c r="AH13" s="273"/>
      <c r="AI13" s="58">
        <f t="shared" si="2"/>
        <v>0</v>
      </c>
      <c r="AJ13" s="28"/>
    </row>
    <row r="14" spans="1:39" ht="13.5" customHeight="1" x14ac:dyDescent="0.15">
      <c r="A14" s="27">
        <f t="shared" si="3"/>
        <v>11</v>
      </c>
      <c r="B14" s="407"/>
      <c r="C14" s="408"/>
      <c r="D14" s="272"/>
      <c r="E14" s="272"/>
      <c r="F14" s="272"/>
      <c r="G14" s="272"/>
      <c r="H14" s="272"/>
      <c r="I14" s="272"/>
      <c r="J14" s="272"/>
      <c r="K14" s="272"/>
      <c r="L14" s="272"/>
      <c r="M14" s="272"/>
      <c r="N14" s="272"/>
      <c r="O14" s="272"/>
      <c r="P14" s="272"/>
      <c r="Q14" s="272"/>
      <c r="R14" s="272"/>
      <c r="S14" s="272"/>
      <c r="T14" s="272"/>
      <c r="U14" s="272"/>
      <c r="V14" s="272"/>
      <c r="W14" s="272"/>
      <c r="X14" s="272"/>
      <c r="Y14" s="272"/>
      <c r="Z14" s="272"/>
      <c r="AA14" s="272"/>
      <c r="AB14" s="272"/>
      <c r="AC14" s="272"/>
      <c r="AD14" s="272"/>
      <c r="AE14" s="272"/>
      <c r="AF14" s="272"/>
      <c r="AG14" s="272"/>
      <c r="AH14" s="273"/>
      <c r="AI14" s="58">
        <f t="shared" si="2"/>
        <v>0</v>
      </c>
      <c r="AJ14" s="28"/>
    </row>
    <row r="15" spans="1:39" ht="13.5" customHeight="1" x14ac:dyDescent="0.15">
      <c r="A15" s="27">
        <f t="shared" si="3"/>
        <v>12</v>
      </c>
      <c r="B15" s="407"/>
      <c r="C15" s="408"/>
      <c r="D15" s="272"/>
      <c r="E15" s="272"/>
      <c r="F15" s="272"/>
      <c r="G15" s="272"/>
      <c r="H15" s="272"/>
      <c r="I15" s="272"/>
      <c r="J15" s="272"/>
      <c r="K15" s="272"/>
      <c r="L15" s="272"/>
      <c r="M15" s="272"/>
      <c r="N15" s="272"/>
      <c r="O15" s="272"/>
      <c r="P15" s="272"/>
      <c r="Q15" s="272"/>
      <c r="R15" s="272"/>
      <c r="S15" s="272"/>
      <c r="T15" s="272"/>
      <c r="U15" s="272"/>
      <c r="V15" s="272"/>
      <c r="W15" s="272"/>
      <c r="X15" s="272"/>
      <c r="Y15" s="272"/>
      <c r="Z15" s="272"/>
      <c r="AA15" s="272"/>
      <c r="AB15" s="272"/>
      <c r="AC15" s="272"/>
      <c r="AD15" s="272"/>
      <c r="AE15" s="272"/>
      <c r="AF15" s="272"/>
      <c r="AG15" s="272"/>
      <c r="AH15" s="273"/>
      <c r="AI15" s="58">
        <f t="shared" si="2"/>
        <v>0</v>
      </c>
      <c r="AJ15" s="28"/>
    </row>
    <row r="16" spans="1:39" ht="13.5" customHeight="1" x14ac:dyDescent="0.15">
      <c r="A16" s="27">
        <f t="shared" si="3"/>
        <v>13</v>
      </c>
      <c r="B16" s="407"/>
      <c r="C16" s="408"/>
      <c r="D16" s="272"/>
      <c r="E16" s="272"/>
      <c r="F16" s="272"/>
      <c r="G16" s="272"/>
      <c r="H16" s="272"/>
      <c r="I16" s="272"/>
      <c r="J16" s="272"/>
      <c r="K16" s="272"/>
      <c r="L16" s="272"/>
      <c r="M16" s="272"/>
      <c r="N16" s="272"/>
      <c r="O16" s="272"/>
      <c r="P16" s="272"/>
      <c r="Q16" s="272"/>
      <c r="R16" s="272"/>
      <c r="S16" s="272"/>
      <c r="T16" s="272"/>
      <c r="U16" s="272"/>
      <c r="V16" s="272"/>
      <c r="W16" s="272"/>
      <c r="X16" s="272"/>
      <c r="Y16" s="272"/>
      <c r="Z16" s="272"/>
      <c r="AA16" s="272"/>
      <c r="AB16" s="272"/>
      <c r="AC16" s="272"/>
      <c r="AD16" s="272"/>
      <c r="AE16" s="272"/>
      <c r="AF16" s="272"/>
      <c r="AG16" s="272"/>
      <c r="AH16" s="273"/>
      <c r="AI16" s="58">
        <f t="shared" si="2"/>
        <v>0</v>
      </c>
      <c r="AJ16" s="28"/>
    </row>
    <row r="17" spans="1:36" ht="13.5" customHeight="1" x14ac:dyDescent="0.15">
      <c r="A17" s="27">
        <f t="shared" si="3"/>
        <v>14</v>
      </c>
      <c r="B17" s="407"/>
      <c r="C17" s="408"/>
      <c r="D17" s="272"/>
      <c r="E17" s="272"/>
      <c r="F17" s="272"/>
      <c r="G17" s="272"/>
      <c r="H17" s="272"/>
      <c r="I17" s="272"/>
      <c r="J17" s="272"/>
      <c r="K17" s="272"/>
      <c r="L17" s="272"/>
      <c r="M17" s="272"/>
      <c r="N17" s="272"/>
      <c r="O17" s="272"/>
      <c r="P17" s="272"/>
      <c r="Q17" s="272"/>
      <c r="R17" s="272"/>
      <c r="S17" s="272"/>
      <c r="T17" s="272"/>
      <c r="U17" s="272"/>
      <c r="V17" s="272"/>
      <c r="W17" s="272"/>
      <c r="X17" s="272"/>
      <c r="Y17" s="272"/>
      <c r="Z17" s="272"/>
      <c r="AA17" s="272"/>
      <c r="AB17" s="272"/>
      <c r="AC17" s="272"/>
      <c r="AD17" s="272"/>
      <c r="AE17" s="272"/>
      <c r="AF17" s="272"/>
      <c r="AG17" s="272"/>
      <c r="AH17" s="273"/>
      <c r="AI17" s="58">
        <f t="shared" si="2"/>
        <v>0</v>
      </c>
      <c r="AJ17" s="28"/>
    </row>
    <row r="18" spans="1:36" ht="13.5" customHeight="1" x14ac:dyDescent="0.15">
      <c r="A18" s="27">
        <f t="shared" si="3"/>
        <v>15</v>
      </c>
      <c r="B18" s="407"/>
      <c r="C18" s="408"/>
      <c r="D18" s="272"/>
      <c r="E18" s="272"/>
      <c r="F18" s="272"/>
      <c r="G18" s="272"/>
      <c r="H18" s="272"/>
      <c r="I18" s="272"/>
      <c r="J18" s="272"/>
      <c r="K18" s="272"/>
      <c r="L18" s="272"/>
      <c r="M18" s="272"/>
      <c r="N18" s="272"/>
      <c r="O18" s="272"/>
      <c r="P18" s="272"/>
      <c r="Q18" s="272"/>
      <c r="R18" s="272"/>
      <c r="S18" s="272"/>
      <c r="T18" s="272"/>
      <c r="U18" s="272"/>
      <c r="V18" s="272"/>
      <c r="W18" s="272"/>
      <c r="X18" s="272"/>
      <c r="Y18" s="272"/>
      <c r="Z18" s="272"/>
      <c r="AA18" s="272"/>
      <c r="AB18" s="272"/>
      <c r="AC18" s="272"/>
      <c r="AD18" s="272"/>
      <c r="AE18" s="272"/>
      <c r="AF18" s="272"/>
      <c r="AG18" s="272"/>
      <c r="AH18" s="273"/>
      <c r="AI18" s="58">
        <f t="shared" si="2"/>
        <v>0</v>
      </c>
      <c r="AJ18" s="28"/>
    </row>
    <row r="19" spans="1:36" ht="13.5" customHeight="1" x14ac:dyDescent="0.15">
      <c r="A19" s="27">
        <f t="shared" si="3"/>
        <v>16</v>
      </c>
      <c r="B19" s="407"/>
      <c r="C19" s="408"/>
      <c r="D19" s="272"/>
      <c r="E19" s="272"/>
      <c r="F19" s="272"/>
      <c r="G19" s="272"/>
      <c r="H19" s="272"/>
      <c r="I19" s="272"/>
      <c r="J19" s="272"/>
      <c r="K19" s="272"/>
      <c r="L19" s="272"/>
      <c r="M19" s="272"/>
      <c r="N19" s="272"/>
      <c r="O19" s="272"/>
      <c r="P19" s="272"/>
      <c r="Q19" s="272"/>
      <c r="R19" s="272"/>
      <c r="S19" s="272"/>
      <c r="T19" s="272"/>
      <c r="U19" s="272"/>
      <c r="V19" s="272"/>
      <c r="W19" s="272"/>
      <c r="X19" s="272"/>
      <c r="Y19" s="272"/>
      <c r="Z19" s="272"/>
      <c r="AA19" s="272"/>
      <c r="AB19" s="272"/>
      <c r="AC19" s="272"/>
      <c r="AD19" s="272"/>
      <c r="AE19" s="272"/>
      <c r="AF19" s="272"/>
      <c r="AG19" s="272"/>
      <c r="AH19" s="273"/>
      <c r="AI19" s="58">
        <f t="shared" si="2"/>
        <v>0</v>
      </c>
      <c r="AJ19" s="28"/>
    </row>
    <row r="20" spans="1:36" ht="13.5" customHeight="1" x14ac:dyDescent="0.15">
      <c r="A20" s="27">
        <f t="shared" si="3"/>
        <v>17</v>
      </c>
      <c r="B20" s="407"/>
      <c r="C20" s="408"/>
      <c r="D20" s="272"/>
      <c r="E20" s="272"/>
      <c r="F20" s="272"/>
      <c r="G20" s="272"/>
      <c r="H20" s="272"/>
      <c r="I20" s="272"/>
      <c r="J20" s="272"/>
      <c r="K20" s="272"/>
      <c r="L20" s="272"/>
      <c r="M20" s="272"/>
      <c r="N20" s="272"/>
      <c r="O20" s="272"/>
      <c r="P20" s="272"/>
      <c r="Q20" s="272"/>
      <c r="R20" s="272"/>
      <c r="S20" s="272"/>
      <c r="T20" s="272"/>
      <c r="U20" s="272"/>
      <c r="V20" s="272"/>
      <c r="W20" s="272"/>
      <c r="X20" s="272"/>
      <c r="Y20" s="272"/>
      <c r="Z20" s="272"/>
      <c r="AA20" s="272"/>
      <c r="AB20" s="272"/>
      <c r="AC20" s="272"/>
      <c r="AD20" s="272"/>
      <c r="AE20" s="272"/>
      <c r="AF20" s="272"/>
      <c r="AG20" s="272"/>
      <c r="AH20" s="273"/>
      <c r="AI20" s="58">
        <f t="shared" si="2"/>
        <v>0</v>
      </c>
      <c r="AJ20" s="28"/>
    </row>
    <row r="21" spans="1:36" ht="13.5" customHeight="1" x14ac:dyDescent="0.15">
      <c r="A21" s="27">
        <f t="shared" si="3"/>
        <v>18</v>
      </c>
      <c r="B21" s="407"/>
      <c r="C21" s="408"/>
      <c r="D21" s="272"/>
      <c r="E21" s="272"/>
      <c r="F21" s="272"/>
      <c r="G21" s="272"/>
      <c r="H21" s="272"/>
      <c r="I21" s="272"/>
      <c r="J21" s="272"/>
      <c r="K21" s="272"/>
      <c r="L21" s="272"/>
      <c r="M21" s="272"/>
      <c r="N21" s="272"/>
      <c r="O21" s="272"/>
      <c r="P21" s="272"/>
      <c r="Q21" s="272"/>
      <c r="R21" s="272"/>
      <c r="S21" s="272"/>
      <c r="T21" s="272"/>
      <c r="U21" s="272"/>
      <c r="V21" s="272"/>
      <c r="W21" s="272"/>
      <c r="X21" s="272"/>
      <c r="Y21" s="272"/>
      <c r="Z21" s="272"/>
      <c r="AA21" s="272"/>
      <c r="AB21" s="272"/>
      <c r="AC21" s="272"/>
      <c r="AD21" s="272"/>
      <c r="AE21" s="272"/>
      <c r="AF21" s="272"/>
      <c r="AG21" s="272"/>
      <c r="AH21" s="273"/>
      <c r="AI21" s="58">
        <f t="shared" si="2"/>
        <v>0</v>
      </c>
      <c r="AJ21" s="28"/>
    </row>
    <row r="22" spans="1:36" ht="13.5" customHeight="1" x14ac:dyDescent="0.15">
      <c r="A22" s="27">
        <f t="shared" si="3"/>
        <v>19</v>
      </c>
      <c r="B22" s="407"/>
      <c r="C22" s="408"/>
      <c r="D22" s="272"/>
      <c r="E22" s="272"/>
      <c r="F22" s="272"/>
      <c r="G22" s="272"/>
      <c r="H22" s="272"/>
      <c r="I22" s="272"/>
      <c r="J22" s="272"/>
      <c r="K22" s="272"/>
      <c r="L22" s="272"/>
      <c r="M22" s="272"/>
      <c r="N22" s="272"/>
      <c r="O22" s="272"/>
      <c r="P22" s="272"/>
      <c r="Q22" s="272"/>
      <c r="R22" s="272"/>
      <c r="S22" s="272"/>
      <c r="T22" s="272"/>
      <c r="U22" s="272"/>
      <c r="V22" s="272"/>
      <c r="W22" s="272"/>
      <c r="X22" s="272"/>
      <c r="Y22" s="272"/>
      <c r="Z22" s="272"/>
      <c r="AA22" s="272"/>
      <c r="AB22" s="272"/>
      <c r="AC22" s="272"/>
      <c r="AD22" s="272"/>
      <c r="AE22" s="272"/>
      <c r="AF22" s="272"/>
      <c r="AG22" s="272"/>
      <c r="AH22" s="273"/>
      <c r="AI22" s="58">
        <f t="shared" si="2"/>
        <v>0</v>
      </c>
      <c r="AJ22" s="28"/>
    </row>
    <row r="23" spans="1:36" ht="13.5" customHeight="1" thickBot="1" x14ac:dyDescent="0.2">
      <c r="A23" s="27">
        <f t="shared" si="3"/>
        <v>20</v>
      </c>
      <c r="B23" s="407" t="s">
        <v>198</v>
      </c>
      <c r="C23" s="408"/>
      <c r="D23" s="272">
        <v>16</v>
      </c>
      <c r="E23" s="272">
        <v>14</v>
      </c>
      <c r="F23" s="272">
        <v>27</v>
      </c>
      <c r="G23" s="272"/>
      <c r="H23" s="272"/>
      <c r="I23" s="272">
        <v>16</v>
      </c>
      <c r="J23" s="272">
        <v>27</v>
      </c>
      <c r="K23" s="272">
        <v>23</v>
      </c>
      <c r="L23" s="272">
        <v>23</v>
      </c>
      <c r="M23" s="272">
        <v>20</v>
      </c>
      <c r="N23" s="272"/>
      <c r="O23" s="272"/>
      <c r="P23" s="272">
        <v>18</v>
      </c>
      <c r="Q23" s="272">
        <v>23</v>
      </c>
      <c r="R23" s="272">
        <v>67</v>
      </c>
      <c r="S23" s="272">
        <v>24</v>
      </c>
      <c r="T23" s="272">
        <v>23</v>
      </c>
      <c r="U23" s="272"/>
      <c r="V23" s="272"/>
      <c r="W23" s="272">
        <v>21</v>
      </c>
      <c r="X23" s="272">
        <v>10</v>
      </c>
      <c r="Y23" s="272">
        <v>21</v>
      </c>
      <c r="Z23" s="272">
        <v>7</v>
      </c>
      <c r="AA23" s="272">
        <v>44</v>
      </c>
      <c r="AB23" s="272"/>
      <c r="AC23" s="272"/>
      <c r="AD23" s="272">
        <v>17</v>
      </c>
      <c r="AE23" s="272">
        <v>28</v>
      </c>
      <c r="AF23" s="272"/>
      <c r="AG23" s="272"/>
      <c r="AH23" s="273"/>
      <c r="AI23" s="51">
        <f t="shared" si="2"/>
        <v>469</v>
      </c>
      <c r="AJ23" s="28"/>
    </row>
    <row r="24" spans="1:36" ht="3" customHeight="1" thickBot="1" x14ac:dyDescent="0.2"/>
    <row r="25" spans="1:36" ht="13.5" customHeight="1" thickBot="1" x14ac:dyDescent="0.2">
      <c r="A25" s="413" t="s">
        <v>56</v>
      </c>
      <c r="B25" s="414"/>
      <c r="C25" s="415"/>
      <c r="D25" s="57">
        <f t="shared" ref="D25:AH25" si="4">SUM(D$4:D$23)</f>
        <v>32</v>
      </c>
      <c r="E25" s="57">
        <f t="shared" si="4"/>
        <v>39</v>
      </c>
      <c r="F25" s="57">
        <f t="shared" si="4"/>
        <v>33</v>
      </c>
      <c r="G25" s="57">
        <f t="shared" si="4"/>
        <v>0</v>
      </c>
      <c r="H25" s="57">
        <f t="shared" si="4"/>
        <v>0</v>
      </c>
      <c r="I25" s="57">
        <f t="shared" si="4"/>
        <v>32</v>
      </c>
      <c r="J25" s="57">
        <f t="shared" si="4"/>
        <v>51</v>
      </c>
      <c r="K25" s="57">
        <f t="shared" si="4"/>
        <v>31</v>
      </c>
      <c r="L25" s="57">
        <f t="shared" si="4"/>
        <v>50</v>
      </c>
      <c r="M25" s="57">
        <f t="shared" si="4"/>
        <v>46</v>
      </c>
      <c r="N25" s="57">
        <f t="shared" si="4"/>
        <v>0</v>
      </c>
      <c r="O25" s="57">
        <f t="shared" si="4"/>
        <v>0</v>
      </c>
      <c r="P25" s="57">
        <f t="shared" si="4"/>
        <v>23</v>
      </c>
      <c r="Q25" s="57">
        <f t="shared" si="4"/>
        <v>41</v>
      </c>
      <c r="R25" s="57">
        <f t="shared" si="4"/>
        <v>102</v>
      </c>
      <c r="S25" s="57">
        <f t="shared" si="4"/>
        <v>47</v>
      </c>
      <c r="T25" s="57">
        <f t="shared" si="4"/>
        <v>36</v>
      </c>
      <c r="U25" s="57">
        <f t="shared" si="4"/>
        <v>0</v>
      </c>
      <c r="V25" s="57">
        <f t="shared" si="4"/>
        <v>0</v>
      </c>
      <c r="W25" s="57">
        <f t="shared" si="4"/>
        <v>33</v>
      </c>
      <c r="X25" s="57">
        <f t="shared" si="4"/>
        <v>22</v>
      </c>
      <c r="Y25" s="57">
        <f t="shared" si="4"/>
        <v>44</v>
      </c>
      <c r="Z25" s="57">
        <f t="shared" si="4"/>
        <v>30</v>
      </c>
      <c r="AA25" s="57">
        <f t="shared" si="4"/>
        <v>60</v>
      </c>
      <c r="AB25" s="57">
        <f t="shared" si="4"/>
        <v>0</v>
      </c>
      <c r="AC25" s="57">
        <f t="shared" si="4"/>
        <v>0</v>
      </c>
      <c r="AD25" s="57">
        <f t="shared" si="4"/>
        <v>32</v>
      </c>
      <c r="AE25" s="57">
        <f t="shared" si="4"/>
        <v>50</v>
      </c>
      <c r="AF25" s="57">
        <f t="shared" si="4"/>
        <v>0</v>
      </c>
      <c r="AG25" s="57">
        <f t="shared" si="4"/>
        <v>0</v>
      </c>
      <c r="AH25" s="56">
        <f t="shared" si="4"/>
        <v>0</v>
      </c>
      <c r="AI25" s="55">
        <f>IF($AK$4&lt;&gt;"",0,SUM($D25:$AH25))</f>
        <v>834</v>
      </c>
      <c r="AJ25" s="28"/>
    </row>
    <row r="26" spans="1:36" ht="5.0999999999999996" customHeight="1" thickBot="1" x14ac:dyDescent="0.2">
      <c r="C26" s="45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28"/>
    </row>
    <row r="27" spans="1:36" ht="13.5" customHeight="1" x14ac:dyDescent="0.15">
      <c r="A27" s="178" t="s">
        <v>39</v>
      </c>
      <c r="B27" s="403">
        <v>50</v>
      </c>
      <c r="C27" s="404"/>
      <c r="D27" s="272"/>
      <c r="E27" s="272">
        <v>1</v>
      </c>
      <c r="F27" s="272">
        <v>4</v>
      </c>
      <c r="G27" s="272"/>
      <c r="H27" s="272"/>
      <c r="I27" s="272"/>
      <c r="J27" s="272"/>
      <c r="K27" s="272"/>
      <c r="L27" s="272">
        <v>1</v>
      </c>
      <c r="M27" s="272"/>
      <c r="N27" s="272"/>
      <c r="O27" s="272"/>
      <c r="P27" s="272"/>
      <c r="Q27" s="272"/>
      <c r="R27" s="272">
        <v>2</v>
      </c>
      <c r="S27" s="272"/>
      <c r="T27" s="272">
        <v>8</v>
      </c>
      <c r="U27" s="272"/>
      <c r="V27" s="272"/>
      <c r="W27" s="272"/>
      <c r="X27" s="272"/>
      <c r="Y27" s="272"/>
      <c r="Z27" s="272">
        <v>1</v>
      </c>
      <c r="AA27" s="272">
        <v>1</v>
      </c>
      <c r="AB27" s="272"/>
      <c r="AC27" s="272"/>
      <c r="AD27" s="272">
        <v>1</v>
      </c>
      <c r="AE27" s="272"/>
      <c r="AF27" s="272"/>
      <c r="AG27" s="272"/>
      <c r="AH27" s="274"/>
      <c r="AI27" s="53">
        <f>IF($AK$4&lt;&gt;"",0,SUM($D27:$AH27))</f>
        <v>19</v>
      </c>
      <c r="AJ27" s="28"/>
    </row>
    <row r="28" spans="1:36" ht="13.5" customHeight="1" x14ac:dyDescent="0.15">
      <c r="A28" s="178" t="s">
        <v>39</v>
      </c>
      <c r="B28" s="418">
        <v>400</v>
      </c>
      <c r="C28" s="419"/>
      <c r="D28" s="272">
        <v>16</v>
      </c>
      <c r="E28" s="272">
        <v>14</v>
      </c>
      <c r="F28" s="272">
        <v>27</v>
      </c>
      <c r="G28" s="272"/>
      <c r="H28" s="272"/>
      <c r="I28" s="272">
        <v>16</v>
      </c>
      <c r="J28" s="272">
        <v>27</v>
      </c>
      <c r="K28" s="272">
        <v>23</v>
      </c>
      <c r="L28" s="272">
        <v>23</v>
      </c>
      <c r="M28" s="272">
        <v>20</v>
      </c>
      <c r="N28" s="272"/>
      <c r="O28" s="272"/>
      <c r="P28" s="272">
        <v>18</v>
      </c>
      <c r="Q28" s="272">
        <v>23</v>
      </c>
      <c r="R28" s="272">
        <v>67</v>
      </c>
      <c r="S28" s="272">
        <v>24</v>
      </c>
      <c r="T28" s="272">
        <v>23</v>
      </c>
      <c r="U28" s="272"/>
      <c r="V28" s="272"/>
      <c r="W28" s="272">
        <v>21</v>
      </c>
      <c r="X28" s="272">
        <v>10</v>
      </c>
      <c r="Y28" s="272">
        <v>21</v>
      </c>
      <c r="Z28" s="272">
        <v>7</v>
      </c>
      <c r="AA28" s="272">
        <v>44</v>
      </c>
      <c r="AB28" s="272"/>
      <c r="AC28" s="272"/>
      <c r="AD28" s="272">
        <v>17</v>
      </c>
      <c r="AE28" s="272">
        <v>28</v>
      </c>
      <c r="AF28" s="272"/>
      <c r="AG28" s="272"/>
      <c r="AH28" s="274"/>
      <c r="AI28" s="58">
        <f t="shared" ref="AI28:AI34" si="5">IF($AK$4&lt;&gt;"",0,SUM($D28:$AH28))</f>
        <v>469</v>
      </c>
      <c r="AJ28" s="28"/>
    </row>
    <row r="29" spans="1:36" ht="13.5" customHeight="1" x14ac:dyDescent="0.15">
      <c r="A29" s="178" t="s">
        <v>39</v>
      </c>
      <c r="B29" s="418">
        <v>600</v>
      </c>
      <c r="C29" s="419"/>
      <c r="D29" s="272"/>
      <c r="E29" s="272"/>
      <c r="F29" s="272"/>
      <c r="G29" s="272"/>
      <c r="H29" s="272"/>
      <c r="I29" s="272"/>
      <c r="J29" s="272"/>
      <c r="K29" s="272"/>
      <c r="L29" s="272"/>
      <c r="M29" s="272"/>
      <c r="N29" s="272"/>
      <c r="O29" s="272"/>
      <c r="P29" s="272"/>
      <c r="Q29" s="272"/>
      <c r="R29" s="272"/>
      <c r="S29" s="272"/>
      <c r="T29" s="272"/>
      <c r="U29" s="272"/>
      <c r="V29" s="272"/>
      <c r="W29" s="272"/>
      <c r="X29" s="272"/>
      <c r="Y29" s="272"/>
      <c r="Z29" s="272"/>
      <c r="AA29" s="272"/>
      <c r="AB29" s="272"/>
      <c r="AC29" s="272"/>
      <c r="AD29" s="272"/>
      <c r="AE29" s="272"/>
      <c r="AF29" s="272"/>
      <c r="AG29" s="272"/>
      <c r="AH29" s="274"/>
      <c r="AI29" s="58">
        <f t="shared" si="5"/>
        <v>0</v>
      </c>
      <c r="AJ29" s="28"/>
    </row>
    <row r="30" spans="1:36" ht="13.5" customHeight="1" x14ac:dyDescent="0.15">
      <c r="A30" s="178" t="s">
        <v>39</v>
      </c>
      <c r="B30" s="418">
        <v>700</v>
      </c>
      <c r="C30" s="419"/>
      <c r="D30" s="272"/>
      <c r="E30" s="272"/>
      <c r="F30" s="272"/>
      <c r="G30" s="272"/>
      <c r="H30" s="272"/>
      <c r="I30" s="272"/>
      <c r="J30" s="272"/>
      <c r="K30" s="272"/>
      <c r="L30" s="272"/>
      <c r="M30" s="272"/>
      <c r="N30" s="272"/>
      <c r="O30" s="272"/>
      <c r="P30" s="272"/>
      <c r="Q30" s="272"/>
      <c r="R30" s="272"/>
      <c r="S30" s="272"/>
      <c r="T30" s="272"/>
      <c r="U30" s="272"/>
      <c r="V30" s="272"/>
      <c r="W30" s="272"/>
      <c r="X30" s="272"/>
      <c r="Y30" s="272"/>
      <c r="Z30" s="272"/>
      <c r="AA30" s="272"/>
      <c r="AB30" s="272"/>
      <c r="AC30" s="272"/>
      <c r="AD30" s="272"/>
      <c r="AE30" s="272"/>
      <c r="AF30" s="272"/>
      <c r="AG30" s="272"/>
      <c r="AH30" s="274"/>
      <c r="AI30" s="58">
        <f t="shared" si="5"/>
        <v>0</v>
      </c>
      <c r="AJ30" s="28"/>
    </row>
    <row r="31" spans="1:36" ht="13.5" customHeight="1" x14ac:dyDescent="0.15">
      <c r="A31" s="178" t="s">
        <v>39</v>
      </c>
      <c r="B31" s="418">
        <v>800</v>
      </c>
      <c r="C31" s="419"/>
      <c r="D31" s="272"/>
      <c r="E31" s="272"/>
      <c r="F31" s="272"/>
      <c r="G31" s="272"/>
      <c r="H31" s="272"/>
      <c r="I31" s="272"/>
      <c r="J31" s="272"/>
      <c r="K31" s="272"/>
      <c r="L31" s="272"/>
      <c r="M31" s="272">
        <v>2</v>
      </c>
      <c r="N31" s="272"/>
      <c r="O31" s="272"/>
      <c r="P31" s="272"/>
      <c r="Q31" s="272"/>
      <c r="R31" s="272"/>
      <c r="S31" s="272"/>
      <c r="T31" s="272"/>
      <c r="U31" s="272"/>
      <c r="V31" s="272"/>
      <c r="W31" s="272"/>
      <c r="X31" s="272"/>
      <c r="Y31" s="272"/>
      <c r="Z31" s="272"/>
      <c r="AA31" s="272"/>
      <c r="AB31" s="272"/>
      <c r="AC31" s="272"/>
      <c r="AD31" s="272"/>
      <c r="AE31" s="272"/>
      <c r="AF31" s="272"/>
      <c r="AG31" s="272"/>
      <c r="AH31" s="274"/>
      <c r="AI31" s="58">
        <f t="shared" si="5"/>
        <v>2</v>
      </c>
      <c r="AJ31" s="28"/>
    </row>
    <row r="32" spans="1:36" ht="13.5" customHeight="1" x14ac:dyDescent="0.15">
      <c r="A32" s="178" t="s">
        <v>39</v>
      </c>
      <c r="B32" s="418">
        <v>900</v>
      </c>
      <c r="C32" s="419"/>
      <c r="D32" s="272"/>
      <c r="E32" s="272"/>
      <c r="F32" s="272"/>
      <c r="G32" s="272"/>
      <c r="H32" s="272"/>
      <c r="I32" s="272"/>
      <c r="J32" s="272"/>
      <c r="K32" s="272"/>
      <c r="L32" s="272"/>
      <c r="M32" s="272"/>
      <c r="N32" s="272"/>
      <c r="O32" s="272"/>
      <c r="P32" s="272"/>
      <c r="Q32" s="272"/>
      <c r="R32" s="272"/>
      <c r="S32" s="272"/>
      <c r="T32" s="272"/>
      <c r="U32" s="272"/>
      <c r="V32" s="272"/>
      <c r="W32" s="272"/>
      <c r="X32" s="272"/>
      <c r="Y32" s="272"/>
      <c r="Z32" s="272"/>
      <c r="AA32" s="272"/>
      <c r="AB32" s="272"/>
      <c r="AC32" s="272"/>
      <c r="AD32" s="272"/>
      <c r="AE32" s="272"/>
      <c r="AF32" s="272"/>
      <c r="AG32" s="272"/>
      <c r="AH32" s="274"/>
      <c r="AI32" s="58">
        <f t="shared" si="5"/>
        <v>0</v>
      </c>
      <c r="AJ32" s="28"/>
    </row>
    <row r="33" spans="1:36" ht="13.5" customHeight="1" x14ac:dyDescent="0.15">
      <c r="A33" s="178" t="s">
        <v>39</v>
      </c>
      <c r="B33" s="418">
        <v>1000</v>
      </c>
      <c r="C33" s="419"/>
      <c r="D33" s="272"/>
      <c r="E33" s="272"/>
      <c r="F33" s="272"/>
      <c r="G33" s="272"/>
      <c r="H33" s="272"/>
      <c r="I33" s="272"/>
      <c r="J33" s="272"/>
      <c r="K33" s="272"/>
      <c r="L33" s="272"/>
      <c r="M33" s="272">
        <v>1</v>
      </c>
      <c r="N33" s="272"/>
      <c r="O33" s="272"/>
      <c r="P33" s="272"/>
      <c r="Q33" s="272"/>
      <c r="R33" s="272"/>
      <c r="S33" s="272"/>
      <c r="T33" s="272"/>
      <c r="U33" s="272"/>
      <c r="V33" s="272"/>
      <c r="W33" s="272"/>
      <c r="X33" s="272"/>
      <c r="Y33" s="272"/>
      <c r="Z33" s="272"/>
      <c r="AA33" s="272"/>
      <c r="AB33" s="272"/>
      <c r="AC33" s="272"/>
      <c r="AD33" s="272"/>
      <c r="AE33" s="272"/>
      <c r="AF33" s="272"/>
      <c r="AG33" s="272"/>
      <c r="AH33" s="274"/>
      <c r="AI33" s="58">
        <f t="shared" si="5"/>
        <v>1</v>
      </c>
      <c r="AJ33" s="28"/>
    </row>
    <row r="34" spans="1:36" ht="13.5" customHeight="1" x14ac:dyDescent="0.15">
      <c r="A34" s="178" t="s">
        <v>39</v>
      </c>
      <c r="B34" s="418"/>
      <c r="C34" s="419"/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272"/>
      <c r="Q34" s="272"/>
      <c r="R34" s="272"/>
      <c r="S34" s="272"/>
      <c r="T34" s="272"/>
      <c r="U34" s="272"/>
      <c r="V34" s="272"/>
      <c r="W34" s="272"/>
      <c r="X34" s="272"/>
      <c r="Y34" s="272"/>
      <c r="Z34" s="272"/>
      <c r="AA34" s="272"/>
      <c r="AB34" s="272"/>
      <c r="AC34" s="272"/>
      <c r="AD34" s="272"/>
      <c r="AE34" s="272"/>
      <c r="AF34" s="272"/>
      <c r="AG34" s="272"/>
      <c r="AH34" s="274"/>
      <c r="AI34" s="58">
        <f t="shared" si="5"/>
        <v>0</v>
      </c>
      <c r="AJ34" s="28"/>
    </row>
    <row r="35" spans="1:36" ht="13.5" customHeight="1" thickBot="1" x14ac:dyDescent="0.2">
      <c r="A35" s="178" t="s">
        <v>39</v>
      </c>
      <c r="B35" s="418"/>
      <c r="C35" s="419"/>
      <c r="D35" s="272"/>
      <c r="E35" s="272"/>
      <c r="F35" s="272"/>
      <c r="G35" s="272"/>
      <c r="H35" s="272"/>
      <c r="I35" s="272"/>
      <c r="J35" s="272"/>
      <c r="K35" s="272"/>
      <c r="L35" s="272"/>
      <c r="M35" s="272"/>
      <c r="N35" s="272"/>
      <c r="O35" s="272"/>
      <c r="P35" s="272"/>
      <c r="Q35" s="272"/>
      <c r="R35" s="272"/>
      <c r="S35" s="272"/>
      <c r="T35" s="272"/>
      <c r="U35" s="272"/>
      <c r="V35" s="272"/>
      <c r="W35" s="272"/>
      <c r="X35" s="272"/>
      <c r="Y35" s="272"/>
      <c r="Z35" s="272"/>
      <c r="AA35" s="272"/>
      <c r="AB35" s="272"/>
      <c r="AC35" s="272"/>
      <c r="AD35" s="272"/>
      <c r="AE35" s="272"/>
      <c r="AF35" s="272"/>
      <c r="AG35" s="272"/>
      <c r="AH35" s="274"/>
      <c r="AI35" s="51">
        <f>IF($AK$4&lt;&gt;"",0,SUM($D35:$AH35))</f>
        <v>0</v>
      </c>
      <c r="AJ35" s="28"/>
    </row>
    <row r="36" spans="1:36" ht="9.9499999999999993" customHeight="1" x14ac:dyDescent="0.15"/>
    <row r="37" spans="1:36" ht="9.9499999999999993" customHeight="1" x14ac:dyDescent="0.15"/>
    <row r="38" spans="1:36" ht="13.5" customHeight="1" thickBot="1" x14ac:dyDescent="0.2">
      <c r="A38" s="420">
        <f>$A$1</f>
        <v>44958</v>
      </c>
      <c r="B38" s="420"/>
      <c r="C38" s="420"/>
      <c r="D38" s="420"/>
      <c r="E38" s="420"/>
      <c r="F38" s="420"/>
      <c r="G38" s="420"/>
      <c r="H38" s="420"/>
      <c r="I38" s="421" t="s">
        <v>158</v>
      </c>
      <c r="J38" s="421"/>
      <c r="K38" s="421"/>
      <c r="L38" s="421"/>
      <c r="M38" s="421"/>
      <c r="N38" s="421"/>
      <c r="O38" s="421"/>
      <c r="P38" s="421"/>
      <c r="Q38" s="421"/>
      <c r="R38" s="421"/>
      <c r="S38" s="421"/>
      <c r="T38" s="421"/>
      <c r="U38" s="421"/>
      <c r="V38" s="421"/>
      <c r="W38" s="421"/>
      <c r="X38" s="421"/>
      <c r="Y38" s="421"/>
      <c r="Z38" s="421"/>
      <c r="AA38" s="421"/>
      <c r="AB38" s="421"/>
      <c r="AC38" s="421"/>
      <c r="AD38" s="421"/>
      <c r="AE38" s="421"/>
      <c r="AF38" s="421"/>
      <c r="AG38" s="421"/>
      <c r="AH38" s="421"/>
      <c r="AI38" s="420"/>
      <c r="AJ38" s="420"/>
    </row>
    <row r="39" spans="1:36" ht="13.5" customHeight="1" x14ac:dyDescent="0.15">
      <c r="A39" s="409" t="s">
        <v>27</v>
      </c>
      <c r="B39" s="409"/>
      <c r="C39" s="410"/>
      <c r="D39" s="39">
        <f>IF(D$2&lt;&gt;"",D$2,"")</f>
        <v>44958</v>
      </c>
      <c r="E39" s="39">
        <f t="shared" ref="E39:AH40" si="6">IF(E$2&lt;&gt;"",E$2,"")</f>
        <v>44959</v>
      </c>
      <c r="F39" s="39">
        <f t="shared" si="6"/>
        <v>44960</v>
      </c>
      <c r="G39" s="39">
        <f t="shared" si="6"/>
        <v>44961</v>
      </c>
      <c r="H39" s="39">
        <f t="shared" si="6"/>
        <v>44962</v>
      </c>
      <c r="I39" s="39">
        <f t="shared" si="6"/>
        <v>44963</v>
      </c>
      <c r="J39" s="39">
        <f t="shared" si="6"/>
        <v>44964</v>
      </c>
      <c r="K39" s="39">
        <f t="shared" si="6"/>
        <v>44965</v>
      </c>
      <c r="L39" s="39">
        <f t="shared" si="6"/>
        <v>44966</v>
      </c>
      <c r="M39" s="39">
        <f t="shared" si="6"/>
        <v>44967</v>
      </c>
      <c r="N39" s="39">
        <f t="shared" si="6"/>
        <v>44968</v>
      </c>
      <c r="O39" s="39">
        <f t="shared" si="6"/>
        <v>44969</v>
      </c>
      <c r="P39" s="39">
        <f t="shared" si="6"/>
        <v>44970</v>
      </c>
      <c r="Q39" s="39">
        <f t="shared" si="6"/>
        <v>44971</v>
      </c>
      <c r="R39" s="39">
        <f t="shared" si="6"/>
        <v>44972</v>
      </c>
      <c r="S39" s="39">
        <f t="shared" si="6"/>
        <v>44973</v>
      </c>
      <c r="T39" s="39">
        <f t="shared" si="6"/>
        <v>44974</v>
      </c>
      <c r="U39" s="39">
        <f t="shared" si="6"/>
        <v>44975</v>
      </c>
      <c r="V39" s="39">
        <f t="shared" si="6"/>
        <v>44976</v>
      </c>
      <c r="W39" s="39">
        <f t="shared" si="6"/>
        <v>44977</v>
      </c>
      <c r="X39" s="39">
        <f t="shared" si="6"/>
        <v>44978</v>
      </c>
      <c r="Y39" s="39">
        <f t="shared" si="6"/>
        <v>44979</v>
      </c>
      <c r="Z39" s="39">
        <f t="shared" si="6"/>
        <v>44980</v>
      </c>
      <c r="AA39" s="39">
        <f t="shared" si="6"/>
        <v>44981</v>
      </c>
      <c r="AB39" s="39">
        <f t="shared" si="6"/>
        <v>44982</v>
      </c>
      <c r="AC39" s="39">
        <f t="shared" si="6"/>
        <v>44983</v>
      </c>
      <c r="AD39" s="39">
        <f t="shared" si="6"/>
        <v>44984</v>
      </c>
      <c r="AE39" s="39">
        <f t="shared" si="6"/>
        <v>44985</v>
      </c>
      <c r="AF39" s="39" t="str">
        <f t="shared" si="6"/>
        <v/>
      </c>
      <c r="AG39" s="39" t="str">
        <f t="shared" si="6"/>
        <v/>
      </c>
      <c r="AH39" s="39" t="str">
        <f t="shared" si="6"/>
        <v/>
      </c>
      <c r="AI39" s="411" t="s">
        <v>52</v>
      </c>
      <c r="AJ39" s="422"/>
    </row>
    <row r="40" spans="1:36" ht="13.5" customHeight="1" x14ac:dyDescent="0.15">
      <c r="A40" s="50" t="s">
        <v>51</v>
      </c>
      <c r="B40" s="315" t="s">
        <v>50</v>
      </c>
      <c r="C40" s="317"/>
      <c r="D40" s="38">
        <f>IF(D$2&lt;&gt;"",D$2,"")</f>
        <v>44958</v>
      </c>
      <c r="E40" s="38">
        <f t="shared" si="6"/>
        <v>44959</v>
      </c>
      <c r="F40" s="38">
        <f t="shared" si="6"/>
        <v>44960</v>
      </c>
      <c r="G40" s="38">
        <f t="shared" si="6"/>
        <v>44961</v>
      </c>
      <c r="H40" s="38">
        <f t="shared" si="6"/>
        <v>44962</v>
      </c>
      <c r="I40" s="38">
        <f t="shared" si="6"/>
        <v>44963</v>
      </c>
      <c r="J40" s="38">
        <f t="shared" si="6"/>
        <v>44964</v>
      </c>
      <c r="K40" s="38">
        <f t="shared" si="6"/>
        <v>44965</v>
      </c>
      <c r="L40" s="38">
        <f t="shared" si="6"/>
        <v>44966</v>
      </c>
      <c r="M40" s="38">
        <f t="shared" si="6"/>
        <v>44967</v>
      </c>
      <c r="N40" s="38">
        <f t="shared" si="6"/>
        <v>44968</v>
      </c>
      <c r="O40" s="38">
        <f t="shared" si="6"/>
        <v>44969</v>
      </c>
      <c r="P40" s="38">
        <f t="shared" si="6"/>
        <v>44970</v>
      </c>
      <c r="Q40" s="38">
        <f t="shared" si="6"/>
        <v>44971</v>
      </c>
      <c r="R40" s="38">
        <f t="shared" si="6"/>
        <v>44972</v>
      </c>
      <c r="S40" s="38">
        <f t="shared" si="6"/>
        <v>44973</v>
      </c>
      <c r="T40" s="38">
        <f t="shared" si="6"/>
        <v>44974</v>
      </c>
      <c r="U40" s="38">
        <f t="shared" si="6"/>
        <v>44975</v>
      </c>
      <c r="V40" s="38">
        <f t="shared" si="6"/>
        <v>44976</v>
      </c>
      <c r="W40" s="38">
        <f t="shared" si="6"/>
        <v>44977</v>
      </c>
      <c r="X40" s="38">
        <f t="shared" si="6"/>
        <v>44978</v>
      </c>
      <c r="Y40" s="38">
        <f t="shared" si="6"/>
        <v>44979</v>
      </c>
      <c r="Z40" s="38">
        <f t="shared" si="6"/>
        <v>44980</v>
      </c>
      <c r="AA40" s="38">
        <f t="shared" si="6"/>
        <v>44981</v>
      </c>
      <c r="AB40" s="38">
        <f t="shared" si="6"/>
        <v>44982</v>
      </c>
      <c r="AC40" s="38">
        <f t="shared" si="6"/>
        <v>44983</v>
      </c>
      <c r="AD40" s="38">
        <f t="shared" si="6"/>
        <v>44984</v>
      </c>
      <c r="AE40" s="38">
        <f t="shared" si="6"/>
        <v>44985</v>
      </c>
      <c r="AF40" s="38" t="str">
        <f t="shared" si="6"/>
        <v/>
      </c>
      <c r="AG40" s="38" t="str">
        <f t="shared" si="6"/>
        <v/>
      </c>
      <c r="AH40" s="37" t="str">
        <f t="shared" si="6"/>
        <v/>
      </c>
      <c r="AI40" s="412"/>
      <c r="AJ40" s="422"/>
    </row>
    <row r="41" spans="1:36" ht="13.5" customHeight="1" x14ac:dyDescent="0.15">
      <c r="A41" s="32">
        <v>1</v>
      </c>
      <c r="B41" s="416" t="s">
        <v>196</v>
      </c>
      <c r="C41" s="417"/>
      <c r="D41" s="275">
        <v>1</v>
      </c>
      <c r="E41" s="275">
        <v>2</v>
      </c>
      <c r="F41" s="275">
        <v>1</v>
      </c>
      <c r="G41" s="275"/>
      <c r="H41" s="275"/>
      <c r="I41" s="275">
        <v>1</v>
      </c>
      <c r="J41" s="275">
        <v>2</v>
      </c>
      <c r="K41" s="275">
        <v>2</v>
      </c>
      <c r="L41" s="275">
        <v>2</v>
      </c>
      <c r="M41" s="275">
        <v>1</v>
      </c>
      <c r="N41" s="275"/>
      <c r="O41" s="275"/>
      <c r="P41" s="275">
        <v>1</v>
      </c>
      <c r="Q41" s="275">
        <v>2</v>
      </c>
      <c r="R41" s="275">
        <v>1</v>
      </c>
      <c r="S41" s="275">
        <v>3</v>
      </c>
      <c r="T41" s="275">
        <v>3</v>
      </c>
      <c r="U41" s="275"/>
      <c r="V41" s="275"/>
      <c r="W41" s="275">
        <v>2</v>
      </c>
      <c r="X41" s="275">
        <v>2</v>
      </c>
      <c r="Y41" s="275">
        <v>3</v>
      </c>
      <c r="Z41" s="275">
        <v>2</v>
      </c>
      <c r="AA41" s="275">
        <v>1</v>
      </c>
      <c r="AB41" s="275"/>
      <c r="AC41" s="275"/>
      <c r="AD41" s="275">
        <v>1</v>
      </c>
      <c r="AE41" s="275">
        <v>2</v>
      </c>
      <c r="AF41" s="275"/>
      <c r="AG41" s="275"/>
      <c r="AH41" s="276"/>
      <c r="AI41" s="49">
        <f t="shared" ref="AI41:AI60" si="7">IF($AK$4&lt;&gt;"",0,SUM($D41:$AH41))</f>
        <v>35</v>
      </c>
      <c r="AJ41" s="28"/>
    </row>
    <row r="42" spans="1:36" ht="13.5" customHeight="1" x14ac:dyDescent="0.15">
      <c r="A42" s="32">
        <f t="shared" ref="A42:A60" si="8">A41+1</f>
        <v>2</v>
      </c>
      <c r="B42" s="416"/>
      <c r="C42" s="417"/>
      <c r="D42" s="275"/>
      <c r="E42" s="275"/>
      <c r="F42" s="275"/>
      <c r="G42" s="275"/>
      <c r="H42" s="275"/>
      <c r="I42" s="275"/>
      <c r="J42" s="275"/>
      <c r="K42" s="275"/>
      <c r="L42" s="275"/>
      <c r="M42" s="275"/>
      <c r="N42" s="275"/>
      <c r="O42" s="275"/>
      <c r="P42" s="275"/>
      <c r="Q42" s="275"/>
      <c r="R42" s="275"/>
      <c r="S42" s="275"/>
      <c r="T42" s="275"/>
      <c r="U42" s="275"/>
      <c r="V42" s="275"/>
      <c r="W42" s="275"/>
      <c r="X42" s="275"/>
      <c r="Y42" s="275"/>
      <c r="Z42" s="275"/>
      <c r="AA42" s="275"/>
      <c r="AB42" s="275"/>
      <c r="AC42" s="275"/>
      <c r="AD42" s="275"/>
      <c r="AE42" s="275"/>
      <c r="AF42" s="275"/>
      <c r="AG42" s="275"/>
      <c r="AH42" s="276"/>
      <c r="AI42" s="49">
        <f t="shared" si="7"/>
        <v>0</v>
      </c>
      <c r="AJ42" s="28"/>
    </row>
    <row r="43" spans="1:36" ht="13.5" customHeight="1" x14ac:dyDescent="0.15">
      <c r="A43" s="32">
        <f t="shared" si="8"/>
        <v>3</v>
      </c>
      <c r="B43" s="416"/>
      <c r="C43" s="417"/>
      <c r="D43" s="275"/>
      <c r="E43" s="275"/>
      <c r="F43" s="275"/>
      <c r="G43" s="275"/>
      <c r="H43" s="275"/>
      <c r="I43" s="275"/>
      <c r="J43" s="275"/>
      <c r="K43" s="275"/>
      <c r="L43" s="275"/>
      <c r="M43" s="275"/>
      <c r="N43" s="275"/>
      <c r="O43" s="275"/>
      <c r="P43" s="275"/>
      <c r="Q43" s="275"/>
      <c r="R43" s="275"/>
      <c r="S43" s="275"/>
      <c r="T43" s="275"/>
      <c r="U43" s="275"/>
      <c r="V43" s="275"/>
      <c r="W43" s="275"/>
      <c r="X43" s="275"/>
      <c r="Y43" s="275"/>
      <c r="Z43" s="275"/>
      <c r="AA43" s="275"/>
      <c r="AB43" s="275"/>
      <c r="AC43" s="275"/>
      <c r="AD43" s="275"/>
      <c r="AE43" s="275"/>
      <c r="AF43" s="275"/>
      <c r="AG43" s="275"/>
      <c r="AH43" s="276"/>
      <c r="AI43" s="49">
        <f t="shared" si="7"/>
        <v>0</v>
      </c>
      <c r="AJ43" s="28"/>
    </row>
    <row r="44" spans="1:36" ht="13.5" customHeight="1" x14ac:dyDescent="0.15">
      <c r="A44" s="32">
        <f t="shared" si="8"/>
        <v>4</v>
      </c>
      <c r="B44" s="416"/>
      <c r="C44" s="417"/>
      <c r="D44" s="275"/>
      <c r="E44" s="275"/>
      <c r="F44" s="275"/>
      <c r="G44" s="275"/>
      <c r="H44" s="275"/>
      <c r="I44" s="275"/>
      <c r="J44" s="275"/>
      <c r="K44" s="275"/>
      <c r="L44" s="275"/>
      <c r="M44" s="275"/>
      <c r="N44" s="275"/>
      <c r="O44" s="275"/>
      <c r="P44" s="275"/>
      <c r="Q44" s="275"/>
      <c r="R44" s="275"/>
      <c r="S44" s="275"/>
      <c r="T44" s="275"/>
      <c r="U44" s="275"/>
      <c r="V44" s="275"/>
      <c r="W44" s="275"/>
      <c r="X44" s="275"/>
      <c r="Y44" s="275"/>
      <c r="Z44" s="275"/>
      <c r="AA44" s="275"/>
      <c r="AB44" s="275"/>
      <c r="AC44" s="275"/>
      <c r="AD44" s="275"/>
      <c r="AE44" s="275"/>
      <c r="AF44" s="275"/>
      <c r="AG44" s="275"/>
      <c r="AH44" s="276"/>
      <c r="AI44" s="49">
        <f t="shared" si="7"/>
        <v>0</v>
      </c>
      <c r="AJ44" s="28"/>
    </row>
    <row r="45" spans="1:36" ht="13.5" customHeight="1" x14ac:dyDescent="0.15">
      <c r="A45" s="32">
        <f t="shared" si="8"/>
        <v>5</v>
      </c>
      <c r="B45" s="416"/>
      <c r="C45" s="417"/>
      <c r="D45" s="275"/>
      <c r="E45" s="275"/>
      <c r="F45" s="275"/>
      <c r="G45" s="275"/>
      <c r="H45" s="275"/>
      <c r="I45" s="275"/>
      <c r="J45" s="275"/>
      <c r="K45" s="275"/>
      <c r="L45" s="275"/>
      <c r="M45" s="275"/>
      <c r="N45" s="275"/>
      <c r="O45" s="275"/>
      <c r="P45" s="275"/>
      <c r="Q45" s="275"/>
      <c r="R45" s="275"/>
      <c r="S45" s="275"/>
      <c r="T45" s="275"/>
      <c r="U45" s="275"/>
      <c r="V45" s="275"/>
      <c r="W45" s="275"/>
      <c r="X45" s="275"/>
      <c r="Y45" s="275"/>
      <c r="Z45" s="275"/>
      <c r="AA45" s="275"/>
      <c r="AB45" s="275"/>
      <c r="AC45" s="275"/>
      <c r="AD45" s="275"/>
      <c r="AE45" s="275"/>
      <c r="AF45" s="275"/>
      <c r="AG45" s="275"/>
      <c r="AH45" s="276"/>
      <c r="AI45" s="49">
        <f t="shared" si="7"/>
        <v>0</v>
      </c>
      <c r="AJ45" s="28"/>
    </row>
    <row r="46" spans="1:36" ht="13.5" customHeight="1" x14ac:dyDescent="0.15">
      <c r="A46" s="32">
        <f t="shared" si="8"/>
        <v>6</v>
      </c>
      <c r="B46" s="416"/>
      <c r="C46" s="417"/>
      <c r="D46" s="275"/>
      <c r="E46" s="275"/>
      <c r="F46" s="275"/>
      <c r="G46" s="275"/>
      <c r="H46" s="275"/>
      <c r="I46" s="275"/>
      <c r="J46" s="275"/>
      <c r="K46" s="275"/>
      <c r="L46" s="275"/>
      <c r="M46" s="275"/>
      <c r="N46" s="275"/>
      <c r="O46" s="275"/>
      <c r="P46" s="275"/>
      <c r="Q46" s="275"/>
      <c r="R46" s="275"/>
      <c r="S46" s="275"/>
      <c r="T46" s="275"/>
      <c r="U46" s="275"/>
      <c r="V46" s="275"/>
      <c r="W46" s="275"/>
      <c r="X46" s="275"/>
      <c r="Y46" s="275"/>
      <c r="Z46" s="275"/>
      <c r="AA46" s="275"/>
      <c r="AB46" s="275"/>
      <c r="AC46" s="275"/>
      <c r="AD46" s="275"/>
      <c r="AE46" s="275"/>
      <c r="AF46" s="275"/>
      <c r="AG46" s="275"/>
      <c r="AH46" s="276"/>
      <c r="AI46" s="49">
        <f t="shared" si="7"/>
        <v>0</v>
      </c>
      <c r="AJ46" s="28"/>
    </row>
    <row r="47" spans="1:36" ht="13.5" customHeight="1" x14ac:dyDescent="0.15">
      <c r="A47" s="32">
        <f t="shared" si="8"/>
        <v>7</v>
      </c>
      <c r="B47" s="416"/>
      <c r="C47" s="417"/>
      <c r="D47" s="275"/>
      <c r="E47" s="275"/>
      <c r="F47" s="275"/>
      <c r="G47" s="275"/>
      <c r="H47" s="275"/>
      <c r="I47" s="275"/>
      <c r="J47" s="275"/>
      <c r="K47" s="275"/>
      <c r="L47" s="275"/>
      <c r="M47" s="275"/>
      <c r="N47" s="275"/>
      <c r="O47" s="275"/>
      <c r="P47" s="275"/>
      <c r="Q47" s="275"/>
      <c r="R47" s="275"/>
      <c r="S47" s="275"/>
      <c r="T47" s="275"/>
      <c r="U47" s="275"/>
      <c r="V47" s="275"/>
      <c r="W47" s="275"/>
      <c r="X47" s="275"/>
      <c r="Y47" s="275"/>
      <c r="Z47" s="275"/>
      <c r="AA47" s="275"/>
      <c r="AB47" s="275"/>
      <c r="AC47" s="275"/>
      <c r="AD47" s="275"/>
      <c r="AE47" s="275"/>
      <c r="AF47" s="275"/>
      <c r="AG47" s="275"/>
      <c r="AH47" s="276"/>
      <c r="AI47" s="49">
        <f t="shared" si="7"/>
        <v>0</v>
      </c>
      <c r="AJ47" s="28"/>
    </row>
    <row r="48" spans="1:36" ht="13.5" customHeight="1" x14ac:dyDescent="0.15">
      <c r="A48" s="32">
        <f t="shared" si="8"/>
        <v>8</v>
      </c>
      <c r="B48" s="416"/>
      <c r="C48" s="417"/>
      <c r="D48" s="275"/>
      <c r="E48" s="275"/>
      <c r="F48" s="275"/>
      <c r="G48" s="275"/>
      <c r="H48" s="275"/>
      <c r="I48" s="275"/>
      <c r="J48" s="275"/>
      <c r="K48" s="275"/>
      <c r="L48" s="275"/>
      <c r="M48" s="275"/>
      <c r="N48" s="275"/>
      <c r="O48" s="275"/>
      <c r="P48" s="275"/>
      <c r="Q48" s="275"/>
      <c r="R48" s="275"/>
      <c r="S48" s="275"/>
      <c r="T48" s="275"/>
      <c r="U48" s="275"/>
      <c r="V48" s="275"/>
      <c r="W48" s="275"/>
      <c r="X48" s="275"/>
      <c r="Y48" s="275"/>
      <c r="Z48" s="275"/>
      <c r="AA48" s="275"/>
      <c r="AB48" s="275"/>
      <c r="AC48" s="275"/>
      <c r="AD48" s="275"/>
      <c r="AE48" s="275"/>
      <c r="AF48" s="275"/>
      <c r="AG48" s="275"/>
      <c r="AH48" s="276"/>
      <c r="AI48" s="49">
        <f t="shared" si="7"/>
        <v>0</v>
      </c>
      <c r="AJ48" s="28"/>
    </row>
    <row r="49" spans="1:36" ht="13.5" customHeight="1" x14ac:dyDescent="0.15">
      <c r="A49" s="32">
        <f t="shared" si="8"/>
        <v>9</v>
      </c>
      <c r="B49" s="416"/>
      <c r="C49" s="417"/>
      <c r="D49" s="275"/>
      <c r="E49" s="275"/>
      <c r="F49" s="275"/>
      <c r="G49" s="275"/>
      <c r="H49" s="275"/>
      <c r="I49" s="275"/>
      <c r="J49" s="275"/>
      <c r="K49" s="275"/>
      <c r="L49" s="275"/>
      <c r="M49" s="275"/>
      <c r="N49" s="275"/>
      <c r="O49" s="275"/>
      <c r="P49" s="275"/>
      <c r="Q49" s="275"/>
      <c r="R49" s="275"/>
      <c r="S49" s="275"/>
      <c r="T49" s="275"/>
      <c r="U49" s="275"/>
      <c r="V49" s="275"/>
      <c r="W49" s="275"/>
      <c r="X49" s="275"/>
      <c r="Y49" s="275"/>
      <c r="Z49" s="275"/>
      <c r="AA49" s="275"/>
      <c r="AB49" s="275"/>
      <c r="AC49" s="275"/>
      <c r="AD49" s="275"/>
      <c r="AE49" s="275"/>
      <c r="AF49" s="275"/>
      <c r="AG49" s="275"/>
      <c r="AH49" s="276"/>
      <c r="AI49" s="49">
        <f t="shared" si="7"/>
        <v>0</v>
      </c>
      <c r="AJ49" s="28"/>
    </row>
    <row r="50" spans="1:36" ht="13.5" customHeight="1" x14ac:dyDescent="0.15">
      <c r="A50" s="32">
        <f t="shared" si="8"/>
        <v>10</v>
      </c>
      <c r="B50" s="416"/>
      <c r="C50" s="417"/>
      <c r="D50" s="275"/>
      <c r="E50" s="275"/>
      <c r="F50" s="275"/>
      <c r="G50" s="275"/>
      <c r="H50" s="275"/>
      <c r="I50" s="275"/>
      <c r="J50" s="275"/>
      <c r="K50" s="275"/>
      <c r="L50" s="275"/>
      <c r="M50" s="275"/>
      <c r="N50" s="275"/>
      <c r="O50" s="275"/>
      <c r="P50" s="275"/>
      <c r="Q50" s="275"/>
      <c r="R50" s="275"/>
      <c r="S50" s="275"/>
      <c r="T50" s="275"/>
      <c r="U50" s="275"/>
      <c r="V50" s="275"/>
      <c r="W50" s="275"/>
      <c r="X50" s="275"/>
      <c r="Y50" s="275"/>
      <c r="Z50" s="275"/>
      <c r="AA50" s="275"/>
      <c r="AB50" s="275"/>
      <c r="AC50" s="275"/>
      <c r="AD50" s="275"/>
      <c r="AE50" s="275"/>
      <c r="AF50" s="275"/>
      <c r="AG50" s="275"/>
      <c r="AH50" s="276"/>
      <c r="AI50" s="49">
        <f t="shared" si="7"/>
        <v>0</v>
      </c>
      <c r="AJ50" s="28"/>
    </row>
    <row r="51" spans="1:36" ht="13.5" customHeight="1" x14ac:dyDescent="0.15">
      <c r="A51" s="32">
        <f t="shared" si="8"/>
        <v>11</v>
      </c>
      <c r="B51" s="416"/>
      <c r="C51" s="417"/>
      <c r="D51" s="275"/>
      <c r="E51" s="275"/>
      <c r="F51" s="275"/>
      <c r="G51" s="275"/>
      <c r="H51" s="275"/>
      <c r="I51" s="275"/>
      <c r="J51" s="275"/>
      <c r="K51" s="275"/>
      <c r="L51" s="275"/>
      <c r="M51" s="275"/>
      <c r="N51" s="275"/>
      <c r="O51" s="275"/>
      <c r="P51" s="275"/>
      <c r="Q51" s="275"/>
      <c r="R51" s="275"/>
      <c r="S51" s="275"/>
      <c r="T51" s="275"/>
      <c r="U51" s="275"/>
      <c r="V51" s="275"/>
      <c r="W51" s="275"/>
      <c r="X51" s="275"/>
      <c r="Y51" s="275"/>
      <c r="Z51" s="275"/>
      <c r="AA51" s="275"/>
      <c r="AB51" s="275"/>
      <c r="AC51" s="275"/>
      <c r="AD51" s="275"/>
      <c r="AE51" s="275"/>
      <c r="AF51" s="275"/>
      <c r="AG51" s="275"/>
      <c r="AH51" s="276"/>
      <c r="AI51" s="49">
        <f t="shared" si="7"/>
        <v>0</v>
      </c>
      <c r="AJ51" s="28"/>
    </row>
    <row r="52" spans="1:36" ht="13.5" customHeight="1" x14ac:dyDescent="0.15">
      <c r="A52" s="32">
        <f t="shared" si="8"/>
        <v>12</v>
      </c>
      <c r="B52" s="416"/>
      <c r="C52" s="417"/>
      <c r="D52" s="275"/>
      <c r="E52" s="275"/>
      <c r="F52" s="275"/>
      <c r="G52" s="275"/>
      <c r="H52" s="275"/>
      <c r="I52" s="275"/>
      <c r="J52" s="275"/>
      <c r="K52" s="275"/>
      <c r="L52" s="275"/>
      <c r="M52" s="275"/>
      <c r="N52" s="275"/>
      <c r="O52" s="275"/>
      <c r="P52" s="275"/>
      <c r="Q52" s="275"/>
      <c r="R52" s="275"/>
      <c r="S52" s="275"/>
      <c r="T52" s="275"/>
      <c r="U52" s="275"/>
      <c r="V52" s="275"/>
      <c r="W52" s="275"/>
      <c r="X52" s="275"/>
      <c r="Y52" s="275"/>
      <c r="Z52" s="275"/>
      <c r="AA52" s="275"/>
      <c r="AB52" s="275"/>
      <c r="AC52" s="275"/>
      <c r="AD52" s="275"/>
      <c r="AE52" s="275"/>
      <c r="AF52" s="275"/>
      <c r="AG52" s="275"/>
      <c r="AH52" s="276"/>
      <c r="AI52" s="49">
        <f t="shared" si="7"/>
        <v>0</v>
      </c>
      <c r="AJ52" s="28"/>
    </row>
    <row r="53" spans="1:36" ht="13.5" customHeight="1" x14ac:dyDescent="0.15">
      <c r="A53" s="32">
        <f t="shared" si="8"/>
        <v>13</v>
      </c>
      <c r="B53" s="416"/>
      <c r="C53" s="417"/>
      <c r="D53" s="275"/>
      <c r="E53" s="275"/>
      <c r="F53" s="275"/>
      <c r="G53" s="275"/>
      <c r="H53" s="275"/>
      <c r="I53" s="275"/>
      <c r="J53" s="275"/>
      <c r="K53" s="275"/>
      <c r="L53" s="275"/>
      <c r="M53" s="275"/>
      <c r="N53" s="275"/>
      <c r="O53" s="275"/>
      <c r="P53" s="275"/>
      <c r="Q53" s="275"/>
      <c r="R53" s="275"/>
      <c r="S53" s="275"/>
      <c r="T53" s="275"/>
      <c r="U53" s="275"/>
      <c r="V53" s="275"/>
      <c r="W53" s="275"/>
      <c r="X53" s="275"/>
      <c r="Y53" s="275"/>
      <c r="Z53" s="275"/>
      <c r="AA53" s="275"/>
      <c r="AB53" s="275"/>
      <c r="AC53" s="275"/>
      <c r="AD53" s="275"/>
      <c r="AE53" s="275"/>
      <c r="AF53" s="275"/>
      <c r="AG53" s="275"/>
      <c r="AH53" s="276"/>
      <c r="AI53" s="49">
        <f t="shared" si="7"/>
        <v>0</v>
      </c>
      <c r="AJ53" s="28"/>
    </row>
    <row r="54" spans="1:36" ht="13.5" customHeight="1" x14ac:dyDescent="0.15">
      <c r="A54" s="32">
        <f t="shared" si="8"/>
        <v>14</v>
      </c>
      <c r="B54" s="416"/>
      <c r="C54" s="417"/>
      <c r="D54" s="275"/>
      <c r="E54" s="275"/>
      <c r="F54" s="275"/>
      <c r="G54" s="275"/>
      <c r="H54" s="275"/>
      <c r="I54" s="275"/>
      <c r="J54" s="275"/>
      <c r="K54" s="275"/>
      <c r="L54" s="275"/>
      <c r="M54" s="275"/>
      <c r="N54" s="275"/>
      <c r="O54" s="275"/>
      <c r="P54" s="275"/>
      <c r="Q54" s="275"/>
      <c r="R54" s="275"/>
      <c r="S54" s="275"/>
      <c r="T54" s="275"/>
      <c r="U54" s="275"/>
      <c r="V54" s="275"/>
      <c r="W54" s="275"/>
      <c r="X54" s="275"/>
      <c r="Y54" s="275"/>
      <c r="Z54" s="275"/>
      <c r="AA54" s="275"/>
      <c r="AB54" s="275"/>
      <c r="AC54" s="275"/>
      <c r="AD54" s="275"/>
      <c r="AE54" s="275"/>
      <c r="AF54" s="275"/>
      <c r="AG54" s="275"/>
      <c r="AH54" s="276"/>
      <c r="AI54" s="49">
        <f t="shared" si="7"/>
        <v>0</v>
      </c>
      <c r="AJ54" s="28"/>
    </row>
    <row r="55" spans="1:36" ht="13.5" customHeight="1" x14ac:dyDescent="0.15">
      <c r="A55" s="32">
        <f t="shared" si="8"/>
        <v>15</v>
      </c>
      <c r="B55" s="416"/>
      <c r="C55" s="417"/>
      <c r="D55" s="275"/>
      <c r="E55" s="275"/>
      <c r="F55" s="275"/>
      <c r="G55" s="275"/>
      <c r="H55" s="275"/>
      <c r="I55" s="275"/>
      <c r="J55" s="275"/>
      <c r="K55" s="275"/>
      <c r="L55" s="275"/>
      <c r="M55" s="275"/>
      <c r="N55" s="275"/>
      <c r="O55" s="275"/>
      <c r="P55" s="275"/>
      <c r="Q55" s="275"/>
      <c r="R55" s="275"/>
      <c r="S55" s="275"/>
      <c r="T55" s="275"/>
      <c r="U55" s="275"/>
      <c r="V55" s="275"/>
      <c r="W55" s="275"/>
      <c r="X55" s="275"/>
      <c r="Y55" s="275"/>
      <c r="Z55" s="275"/>
      <c r="AA55" s="275"/>
      <c r="AB55" s="275"/>
      <c r="AC55" s="275"/>
      <c r="AD55" s="275"/>
      <c r="AE55" s="275"/>
      <c r="AF55" s="275"/>
      <c r="AG55" s="275"/>
      <c r="AH55" s="276"/>
      <c r="AI55" s="49">
        <f t="shared" si="7"/>
        <v>0</v>
      </c>
      <c r="AJ55" s="28"/>
    </row>
    <row r="56" spans="1:36" ht="13.5" customHeight="1" x14ac:dyDescent="0.15">
      <c r="A56" s="32">
        <f t="shared" si="8"/>
        <v>16</v>
      </c>
      <c r="B56" s="416"/>
      <c r="C56" s="417"/>
      <c r="D56" s="275"/>
      <c r="E56" s="275"/>
      <c r="F56" s="275"/>
      <c r="G56" s="275"/>
      <c r="H56" s="275"/>
      <c r="I56" s="275"/>
      <c r="J56" s="275"/>
      <c r="K56" s="275"/>
      <c r="L56" s="275"/>
      <c r="M56" s="275"/>
      <c r="N56" s="275"/>
      <c r="O56" s="275"/>
      <c r="P56" s="275"/>
      <c r="Q56" s="275"/>
      <c r="R56" s="275"/>
      <c r="S56" s="275"/>
      <c r="T56" s="275"/>
      <c r="U56" s="275"/>
      <c r="V56" s="275"/>
      <c r="W56" s="275"/>
      <c r="X56" s="275"/>
      <c r="Y56" s="275"/>
      <c r="Z56" s="275"/>
      <c r="AA56" s="275"/>
      <c r="AB56" s="275"/>
      <c r="AC56" s="275"/>
      <c r="AD56" s="275"/>
      <c r="AE56" s="275"/>
      <c r="AF56" s="275"/>
      <c r="AG56" s="275"/>
      <c r="AH56" s="276"/>
      <c r="AI56" s="49">
        <f t="shared" si="7"/>
        <v>0</v>
      </c>
      <c r="AJ56" s="28"/>
    </row>
    <row r="57" spans="1:36" ht="13.5" customHeight="1" x14ac:dyDescent="0.15">
      <c r="A57" s="32">
        <f t="shared" si="8"/>
        <v>17</v>
      </c>
      <c r="B57" s="416"/>
      <c r="C57" s="417"/>
      <c r="D57" s="275"/>
      <c r="E57" s="275"/>
      <c r="F57" s="275"/>
      <c r="G57" s="275"/>
      <c r="H57" s="275"/>
      <c r="I57" s="275"/>
      <c r="J57" s="275"/>
      <c r="K57" s="275"/>
      <c r="L57" s="275"/>
      <c r="M57" s="275"/>
      <c r="N57" s="275"/>
      <c r="O57" s="275"/>
      <c r="P57" s="275"/>
      <c r="Q57" s="275"/>
      <c r="R57" s="275"/>
      <c r="S57" s="275"/>
      <c r="T57" s="275"/>
      <c r="U57" s="275"/>
      <c r="V57" s="275"/>
      <c r="W57" s="275"/>
      <c r="X57" s="275"/>
      <c r="Y57" s="275"/>
      <c r="Z57" s="275"/>
      <c r="AA57" s="275"/>
      <c r="AB57" s="275"/>
      <c r="AC57" s="275"/>
      <c r="AD57" s="275"/>
      <c r="AE57" s="275"/>
      <c r="AF57" s="275"/>
      <c r="AG57" s="275"/>
      <c r="AH57" s="276"/>
      <c r="AI57" s="49">
        <f t="shared" si="7"/>
        <v>0</v>
      </c>
      <c r="AJ57" s="28"/>
    </row>
    <row r="58" spans="1:36" ht="13.5" customHeight="1" x14ac:dyDescent="0.15">
      <c r="A58" s="32">
        <f t="shared" si="8"/>
        <v>18</v>
      </c>
      <c r="B58" s="416"/>
      <c r="C58" s="417"/>
      <c r="D58" s="275"/>
      <c r="E58" s="275"/>
      <c r="F58" s="275"/>
      <c r="G58" s="275"/>
      <c r="H58" s="275"/>
      <c r="I58" s="275"/>
      <c r="J58" s="275"/>
      <c r="K58" s="275"/>
      <c r="L58" s="275"/>
      <c r="M58" s="275"/>
      <c r="N58" s="275"/>
      <c r="O58" s="275"/>
      <c r="P58" s="275"/>
      <c r="Q58" s="275"/>
      <c r="R58" s="275"/>
      <c r="S58" s="275"/>
      <c r="T58" s="275"/>
      <c r="U58" s="275"/>
      <c r="V58" s="275"/>
      <c r="W58" s="275"/>
      <c r="X58" s="275"/>
      <c r="Y58" s="275"/>
      <c r="Z58" s="275"/>
      <c r="AA58" s="275"/>
      <c r="AB58" s="275"/>
      <c r="AC58" s="275"/>
      <c r="AD58" s="275"/>
      <c r="AE58" s="275"/>
      <c r="AF58" s="275"/>
      <c r="AG58" s="275"/>
      <c r="AH58" s="276"/>
      <c r="AI58" s="49">
        <f t="shared" si="7"/>
        <v>0</v>
      </c>
      <c r="AJ58" s="28"/>
    </row>
    <row r="59" spans="1:36" ht="13.5" customHeight="1" x14ac:dyDescent="0.15">
      <c r="A59" s="32">
        <f t="shared" si="8"/>
        <v>19</v>
      </c>
      <c r="B59" s="416"/>
      <c r="C59" s="417"/>
      <c r="D59" s="275"/>
      <c r="E59" s="275"/>
      <c r="F59" s="275"/>
      <c r="G59" s="275"/>
      <c r="H59" s="275"/>
      <c r="I59" s="275"/>
      <c r="J59" s="275"/>
      <c r="K59" s="275"/>
      <c r="L59" s="275"/>
      <c r="M59" s="275"/>
      <c r="N59" s="275"/>
      <c r="O59" s="275"/>
      <c r="P59" s="275"/>
      <c r="Q59" s="275"/>
      <c r="R59" s="275"/>
      <c r="S59" s="275"/>
      <c r="T59" s="275"/>
      <c r="U59" s="275"/>
      <c r="V59" s="275"/>
      <c r="W59" s="275"/>
      <c r="X59" s="275"/>
      <c r="Y59" s="275"/>
      <c r="Z59" s="275"/>
      <c r="AA59" s="275"/>
      <c r="AB59" s="275"/>
      <c r="AC59" s="275"/>
      <c r="AD59" s="275"/>
      <c r="AE59" s="275"/>
      <c r="AF59" s="275"/>
      <c r="AG59" s="275"/>
      <c r="AH59" s="276"/>
      <c r="AI59" s="49">
        <f t="shared" si="7"/>
        <v>0</v>
      </c>
      <c r="AJ59" s="28"/>
    </row>
    <row r="60" spans="1:36" ht="13.5" customHeight="1" thickBot="1" x14ac:dyDescent="0.2">
      <c r="A60" s="32">
        <f t="shared" si="8"/>
        <v>20</v>
      </c>
      <c r="B60" s="416" t="s">
        <v>201</v>
      </c>
      <c r="C60" s="417"/>
      <c r="D60" s="275"/>
      <c r="E60" s="275"/>
      <c r="F60" s="275"/>
      <c r="G60" s="275"/>
      <c r="H60" s="275"/>
      <c r="I60" s="275"/>
      <c r="J60" s="275"/>
      <c r="K60" s="275"/>
      <c r="L60" s="275"/>
      <c r="M60" s="275"/>
      <c r="N60" s="275"/>
      <c r="O60" s="275"/>
      <c r="P60" s="275"/>
      <c r="Q60" s="275"/>
      <c r="R60" s="275"/>
      <c r="S60" s="275"/>
      <c r="T60" s="275"/>
      <c r="U60" s="275"/>
      <c r="V60" s="275"/>
      <c r="W60" s="275"/>
      <c r="X60" s="275">
        <v>2</v>
      </c>
      <c r="Y60" s="275">
        <v>2</v>
      </c>
      <c r="Z60" s="275">
        <v>2</v>
      </c>
      <c r="AA60" s="275">
        <v>2</v>
      </c>
      <c r="AB60" s="275"/>
      <c r="AC60" s="275"/>
      <c r="AD60" s="275">
        <v>2</v>
      </c>
      <c r="AE60" s="275">
        <v>2</v>
      </c>
      <c r="AF60" s="275"/>
      <c r="AG60" s="275"/>
      <c r="AH60" s="276"/>
      <c r="AI60" s="41">
        <f t="shared" si="7"/>
        <v>12</v>
      </c>
      <c r="AJ60" s="28"/>
    </row>
    <row r="61" spans="1:36" ht="3" customHeight="1" thickBot="1" x14ac:dyDescent="0.2"/>
    <row r="62" spans="1:36" ht="13.5" customHeight="1" thickBot="1" x14ac:dyDescent="0.2">
      <c r="A62" s="425" t="s">
        <v>49</v>
      </c>
      <c r="B62" s="426"/>
      <c r="C62" s="427"/>
      <c r="D62" s="48">
        <f t="shared" ref="D62:AH62" si="9">SUM(D$41:D$60)</f>
        <v>1</v>
      </c>
      <c r="E62" s="48">
        <f t="shared" si="9"/>
        <v>2</v>
      </c>
      <c r="F62" s="48">
        <f t="shared" si="9"/>
        <v>1</v>
      </c>
      <c r="G62" s="48">
        <f t="shared" si="9"/>
        <v>0</v>
      </c>
      <c r="H62" s="48">
        <f t="shared" si="9"/>
        <v>0</v>
      </c>
      <c r="I62" s="48">
        <f t="shared" si="9"/>
        <v>1</v>
      </c>
      <c r="J62" s="48">
        <f t="shared" si="9"/>
        <v>2</v>
      </c>
      <c r="K62" s="48">
        <f t="shared" si="9"/>
        <v>2</v>
      </c>
      <c r="L62" s="48">
        <f t="shared" si="9"/>
        <v>2</v>
      </c>
      <c r="M62" s="48">
        <f t="shared" si="9"/>
        <v>1</v>
      </c>
      <c r="N62" s="48">
        <f t="shared" si="9"/>
        <v>0</v>
      </c>
      <c r="O62" s="48">
        <f t="shared" si="9"/>
        <v>0</v>
      </c>
      <c r="P62" s="48">
        <f t="shared" si="9"/>
        <v>1</v>
      </c>
      <c r="Q62" s="48">
        <f t="shared" si="9"/>
        <v>2</v>
      </c>
      <c r="R62" s="48">
        <f t="shared" si="9"/>
        <v>1</v>
      </c>
      <c r="S62" s="48">
        <f t="shared" si="9"/>
        <v>3</v>
      </c>
      <c r="T62" s="48">
        <f t="shared" si="9"/>
        <v>3</v>
      </c>
      <c r="U62" s="48">
        <f t="shared" si="9"/>
        <v>0</v>
      </c>
      <c r="V62" s="48">
        <f t="shared" si="9"/>
        <v>0</v>
      </c>
      <c r="W62" s="48">
        <f t="shared" si="9"/>
        <v>2</v>
      </c>
      <c r="X62" s="48">
        <f t="shared" si="9"/>
        <v>4</v>
      </c>
      <c r="Y62" s="48">
        <f t="shared" si="9"/>
        <v>5</v>
      </c>
      <c r="Z62" s="48">
        <f t="shared" si="9"/>
        <v>4</v>
      </c>
      <c r="AA62" s="48">
        <f t="shared" si="9"/>
        <v>3</v>
      </c>
      <c r="AB62" s="48">
        <f t="shared" si="9"/>
        <v>0</v>
      </c>
      <c r="AC62" s="48">
        <f t="shared" si="9"/>
        <v>0</v>
      </c>
      <c r="AD62" s="48">
        <f t="shared" si="9"/>
        <v>3</v>
      </c>
      <c r="AE62" s="48">
        <f t="shared" si="9"/>
        <v>4</v>
      </c>
      <c r="AF62" s="48">
        <f t="shared" si="9"/>
        <v>0</v>
      </c>
      <c r="AG62" s="48">
        <f t="shared" si="9"/>
        <v>0</v>
      </c>
      <c r="AH62" s="47">
        <f t="shared" si="9"/>
        <v>0</v>
      </c>
      <c r="AI62" s="46">
        <f>IF($AK$4&lt;&gt;"",0,SUM($D62:$AH62))</f>
        <v>47</v>
      </c>
      <c r="AJ62" s="28"/>
    </row>
    <row r="63" spans="1:36" ht="5.0999999999999996" customHeight="1" thickBot="1" x14ac:dyDescent="0.2">
      <c r="C63" s="45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44"/>
      <c r="AJ63" s="28"/>
    </row>
    <row r="64" spans="1:36" ht="13.5" customHeight="1" x14ac:dyDescent="0.15">
      <c r="A64" s="166" t="s">
        <v>38</v>
      </c>
      <c r="B64" s="405">
        <v>50</v>
      </c>
      <c r="C64" s="406"/>
      <c r="D64" s="275"/>
      <c r="E64" s="275"/>
      <c r="F64" s="275"/>
      <c r="G64" s="275"/>
      <c r="H64" s="275"/>
      <c r="I64" s="275"/>
      <c r="J64" s="275"/>
      <c r="K64" s="275"/>
      <c r="L64" s="275"/>
      <c r="M64" s="275"/>
      <c r="N64" s="275"/>
      <c r="O64" s="275"/>
      <c r="P64" s="275"/>
      <c r="Q64" s="275"/>
      <c r="R64" s="275"/>
      <c r="S64" s="275"/>
      <c r="T64" s="275"/>
      <c r="U64" s="275"/>
      <c r="V64" s="275"/>
      <c r="W64" s="275"/>
      <c r="X64" s="275"/>
      <c r="Y64" s="275"/>
      <c r="Z64" s="275"/>
      <c r="AA64" s="275"/>
      <c r="AB64" s="275"/>
      <c r="AC64" s="275"/>
      <c r="AD64" s="275"/>
      <c r="AE64" s="275"/>
      <c r="AF64" s="275"/>
      <c r="AG64" s="275"/>
      <c r="AH64" s="277"/>
      <c r="AI64" s="43">
        <f>IF($AK$4&lt;&gt;"",0,SUM($D64:$AH64))</f>
        <v>0</v>
      </c>
      <c r="AJ64" s="28"/>
    </row>
    <row r="65" spans="1:36" ht="13.5" customHeight="1" x14ac:dyDescent="0.15">
      <c r="A65" s="166" t="s">
        <v>38</v>
      </c>
      <c r="B65" s="390">
        <v>400</v>
      </c>
      <c r="C65" s="391"/>
      <c r="D65" s="275"/>
      <c r="E65" s="275"/>
      <c r="F65" s="275"/>
      <c r="G65" s="275"/>
      <c r="H65" s="275"/>
      <c r="I65" s="275"/>
      <c r="J65" s="275"/>
      <c r="K65" s="275"/>
      <c r="L65" s="275"/>
      <c r="M65" s="275"/>
      <c r="N65" s="275"/>
      <c r="O65" s="275"/>
      <c r="P65" s="275"/>
      <c r="Q65" s="275"/>
      <c r="R65" s="275"/>
      <c r="S65" s="275"/>
      <c r="T65" s="275"/>
      <c r="U65" s="275"/>
      <c r="V65" s="275"/>
      <c r="W65" s="275"/>
      <c r="X65" s="275">
        <v>2</v>
      </c>
      <c r="Y65" s="275">
        <v>2</v>
      </c>
      <c r="Z65" s="275">
        <v>2</v>
      </c>
      <c r="AA65" s="275">
        <v>2</v>
      </c>
      <c r="AB65" s="275"/>
      <c r="AC65" s="275"/>
      <c r="AD65" s="275">
        <v>2</v>
      </c>
      <c r="AE65" s="275">
        <v>2</v>
      </c>
      <c r="AF65" s="275"/>
      <c r="AG65" s="275"/>
      <c r="AH65" s="277"/>
      <c r="AI65" s="49">
        <f>X65+Y65+Z65+AA65+AD65+AE65</f>
        <v>12</v>
      </c>
      <c r="AJ65" s="28"/>
    </row>
    <row r="66" spans="1:36" ht="13.5" customHeight="1" x14ac:dyDescent="0.15">
      <c r="A66" s="166" t="s">
        <v>38</v>
      </c>
      <c r="B66" s="390">
        <v>600</v>
      </c>
      <c r="C66" s="391"/>
      <c r="D66" s="275"/>
      <c r="E66" s="275"/>
      <c r="F66" s="275"/>
      <c r="G66" s="275"/>
      <c r="H66" s="275"/>
      <c r="I66" s="275"/>
      <c r="J66" s="275"/>
      <c r="K66" s="275"/>
      <c r="L66" s="275"/>
      <c r="M66" s="275"/>
      <c r="N66" s="275"/>
      <c r="O66" s="275"/>
      <c r="P66" s="275"/>
      <c r="Q66" s="275"/>
      <c r="R66" s="275"/>
      <c r="S66" s="275"/>
      <c r="T66" s="275"/>
      <c r="U66" s="275"/>
      <c r="V66" s="275"/>
      <c r="W66" s="275"/>
      <c r="X66" s="275"/>
      <c r="Y66" s="275"/>
      <c r="Z66" s="275"/>
      <c r="AA66" s="275"/>
      <c r="AB66" s="275"/>
      <c r="AC66" s="275"/>
      <c r="AD66" s="275"/>
      <c r="AE66" s="275"/>
      <c r="AF66" s="275"/>
      <c r="AG66" s="275"/>
      <c r="AH66" s="277"/>
      <c r="AI66" s="49"/>
      <c r="AJ66" s="28"/>
    </row>
    <row r="67" spans="1:36" ht="13.5" customHeight="1" x14ac:dyDescent="0.15">
      <c r="A67" s="166" t="s">
        <v>38</v>
      </c>
      <c r="B67" s="390">
        <v>700</v>
      </c>
      <c r="C67" s="391"/>
      <c r="D67" s="275"/>
      <c r="E67" s="275"/>
      <c r="F67" s="275"/>
      <c r="G67" s="275"/>
      <c r="H67" s="275"/>
      <c r="I67" s="275"/>
      <c r="J67" s="275"/>
      <c r="K67" s="275"/>
      <c r="L67" s="275"/>
      <c r="M67" s="275"/>
      <c r="N67" s="275"/>
      <c r="O67" s="275"/>
      <c r="P67" s="275"/>
      <c r="Q67" s="275"/>
      <c r="R67" s="275"/>
      <c r="S67" s="275"/>
      <c r="T67" s="275"/>
      <c r="U67" s="275"/>
      <c r="V67" s="275"/>
      <c r="W67" s="275"/>
      <c r="X67" s="275"/>
      <c r="Y67" s="275"/>
      <c r="Z67" s="275"/>
      <c r="AA67" s="275"/>
      <c r="AB67" s="275"/>
      <c r="AC67" s="275"/>
      <c r="AD67" s="275"/>
      <c r="AE67" s="275"/>
      <c r="AF67" s="275"/>
      <c r="AG67" s="275"/>
      <c r="AH67" s="277"/>
      <c r="AI67" s="49"/>
      <c r="AJ67" s="28"/>
    </row>
    <row r="68" spans="1:36" ht="13.5" customHeight="1" x14ac:dyDescent="0.15">
      <c r="A68" s="166" t="s">
        <v>38</v>
      </c>
      <c r="B68" s="390">
        <v>800</v>
      </c>
      <c r="C68" s="391"/>
      <c r="D68" s="275"/>
      <c r="E68" s="275"/>
      <c r="F68" s="275"/>
      <c r="G68" s="275"/>
      <c r="H68" s="275"/>
      <c r="I68" s="275"/>
      <c r="J68" s="275"/>
      <c r="K68" s="275"/>
      <c r="L68" s="275"/>
      <c r="M68" s="275"/>
      <c r="N68" s="275"/>
      <c r="O68" s="275"/>
      <c r="P68" s="275"/>
      <c r="Q68" s="275"/>
      <c r="R68" s="275"/>
      <c r="S68" s="275"/>
      <c r="T68" s="275"/>
      <c r="U68" s="275"/>
      <c r="V68" s="275"/>
      <c r="W68" s="275"/>
      <c r="X68" s="275"/>
      <c r="Y68" s="275"/>
      <c r="Z68" s="275"/>
      <c r="AA68" s="275"/>
      <c r="AB68" s="275"/>
      <c r="AC68" s="275"/>
      <c r="AD68" s="275"/>
      <c r="AE68" s="275"/>
      <c r="AF68" s="275"/>
      <c r="AG68" s="275"/>
      <c r="AH68" s="277"/>
      <c r="AI68" s="49"/>
      <c r="AJ68" s="28"/>
    </row>
    <row r="69" spans="1:36" ht="13.5" customHeight="1" x14ac:dyDescent="0.15">
      <c r="A69" s="166" t="s">
        <v>38</v>
      </c>
      <c r="B69" s="390">
        <v>900</v>
      </c>
      <c r="C69" s="391"/>
      <c r="D69" s="275"/>
      <c r="E69" s="275"/>
      <c r="F69" s="275"/>
      <c r="G69" s="275"/>
      <c r="H69" s="275"/>
      <c r="I69" s="275"/>
      <c r="J69" s="275"/>
      <c r="K69" s="275"/>
      <c r="L69" s="275"/>
      <c r="M69" s="275"/>
      <c r="N69" s="275"/>
      <c r="O69" s="275"/>
      <c r="P69" s="275"/>
      <c r="Q69" s="275"/>
      <c r="R69" s="275"/>
      <c r="S69" s="275"/>
      <c r="T69" s="275"/>
      <c r="U69" s="275"/>
      <c r="V69" s="275"/>
      <c r="W69" s="275"/>
      <c r="X69" s="275"/>
      <c r="Y69" s="275"/>
      <c r="Z69" s="275"/>
      <c r="AA69" s="275"/>
      <c r="AB69" s="275"/>
      <c r="AC69" s="275"/>
      <c r="AD69" s="275"/>
      <c r="AE69" s="275"/>
      <c r="AF69" s="275"/>
      <c r="AG69" s="275"/>
      <c r="AH69" s="277"/>
      <c r="AI69" s="49"/>
      <c r="AJ69" s="28"/>
    </row>
    <row r="70" spans="1:36" ht="13.5" customHeight="1" x14ac:dyDescent="0.15">
      <c r="A70" s="166" t="s">
        <v>38</v>
      </c>
      <c r="B70" s="390">
        <v>1000</v>
      </c>
      <c r="C70" s="391"/>
      <c r="D70" s="275"/>
      <c r="E70" s="275"/>
      <c r="F70" s="275"/>
      <c r="G70" s="275"/>
      <c r="H70" s="275"/>
      <c r="I70" s="275"/>
      <c r="J70" s="275"/>
      <c r="K70" s="275"/>
      <c r="L70" s="275"/>
      <c r="M70" s="275"/>
      <c r="N70" s="275"/>
      <c r="O70" s="275"/>
      <c r="P70" s="275"/>
      <c r="Q70" s="275"/>
      <c r="R70" s="275"/>
      <c r="S70" s="275"/>
      <c r="T70" s="275"/>
      <c r="U70" s="275"/>
      <c r="V70" s="275"/>
      <c r="W70" s="275"/>
      <c r="X70" s="275"/>
      <c r="Y70" s="275"/>
      <c r="Z70" s="275"/>
      <c r="AA70" s="275"/>
      <c r="AB70" s="275"/>
      <c r="AC70" s="275"/>
      <c r="AD70" s="275"/>
      <c r="AE70" s="275"/>
      <c r="AF70" s="275"/>
      <c r="AG70" s="275"/>
      <c r="AH70" s="277"/>
      <c r="AI70" s="49"/>
      <c r="AJ70" s="28"/>
    </row>
    <row r="71" spans="1:36" ht="13.5" customHeight="1" x14ac:dyDescent="0.15">
      <c r="A71" s="166" t="s">
        <v>38</v>
      </c>
      <c r="B71" s="390"/>
      <c r="C71" s="391"/>
      <c r="D71" s="275"/>
      <c r="E71" s="275"/>
      <c r="F71" s="275"/>
      <c r="G71" s="275"/>
      <c r="H71" s="275"/>
      <c r="I71" s="275"/>
      <c r="J71" s="275"/>
      <c r="K71" s="275"/>
      <c r="L71" s="275"/>
      <c r="M71" s="275"/>
      <c r="N71" s="275"/>
      <c r="O71" s="275"/>
      <c r="P71" s="275"/>
      <c r="Q71" s="275"/>
      <c r="R71" s="275"/>
      <c r="S71" s="275"/>
      <c r="T71" s="275"/>
      <c r="U71" s="275"/>
      <c r="V71" s="275"/>
      <c r="W71" s="275"/>
      <c r="X71" s="275"/>
      <c r="Y71" s="275"/>
      <c r="Z71" s="275"/>
      <c r="AA71" s="275"/>
      <c r="AB71" s="275"/>
      <c r="AC71" s="275"/>
      <c r="AD71" s="275"/>
      <c r="AE71" s="275"/>
      <c r="AF71" s="275"/>
      <c r="AG71" s="275"/>
      <c r="AH71" s="277"/>
      <c r="AI71" s="49"/>
      <c r="AJ71" s="28"/>
    </row>
    <row r="72" spans="1:36" ht="13.5" customHeight="1" thickBot="1" x14ac:dyDescent="0.2">
      <c r="A72" s="166" t="s">
        <v>38</v>
      </c>
      <c r="B72" s="390"/>
      <c r="C72" s="391"/>
      <c r="D72" s="275"/>
      <c r="E72" s="275"/>
      <c r="F72" s="275"/>
      <c r="G72" s="275"/>
      <c r="H72" s="275"/>
      <c r="I72" s="275"/>
      <c r="J72" s="275"/>
      <c r="K72" s="275"/>
      <c r="L72" s="275"/>
      <c r="M72" s="275"/>
      <c r="N72" s="275"/>
      <c r="O72" s="275"/>
      <c r="P72" s="275"/>
      <c r="Q72" s="275"/>
      <c r="R72" s="275"/>
      <c r="S72" s="275"/>
      <c r="T72" s="275"/>
      <c r="U72" s="275"/>
      <c r="V72" s="275"/>
      <c r="W72" s="275"/>
      <c r="X72" s="275"/>
      <c r="Y72" s="275"/>
      <c r="Z72" s="275"/>
      <c r="AA72" s="275"/>
      <c r="AB72" s="275"/>
      <c r="AC72" s="275"/>
      <c r="AD72" s="275"/>
      <c r="AE72" s="275"/>
      <c r="AF72" s="275"/>
      <c r="AG72" s="275"/>
      <c r="AH72" s="277"/>
      <c r="AI72" s="41">
        <f>IF($AK$4&lt;&gt;"",0,SUM($D72:$AH72))</f>
        <v>0</v>
      </c>
      <c r="AJ72" s="28"/>
    </row>
    <row r="73" spans="1:36" ht="13.5" customHeight="1" thickBot="1" x14ac:dyDescent="0.2"/>
    <row r="74" spans="1:36" ht="13.5" customHeight="1" thickBot="1" x14ac:dyDescent="0.2">
      <c r="C74" s="40" t="s">
        <v>46</v>
      </c>
      <c r="D74" s="282"/>
      <c r="E74" s="282"/>
      <c r="F74" s="282"/>
      <c r="G74" s="282"/>
      <c r="H74" s="282"/>
      <c r="I74" s="282"/>
      <c r="J74" s="282"/>
      <c r="K74" s="282"/>
      <c r="L74" s="282"/>
      <c r="M74" s="282"/>
      <c r="N74" s="282"/>
      <c r="O74" s="282"/>
      <c r="P74" s="282"/>
      <c r="Q74" s="282"/>
      <c r="R74" s="282"/>
      <c r="S74" s="282"/>
      <c r="T74" s="282"/>
      <c r="U74" s="282"/>
      <c r="V74" s="282"/>
      <c r="W74" s="282"/>
      <c r="X74" s="282"/>
      <c r="Y74" s="282"/>
      <c r="Z74" s="282"/>
      <c r="AA74" s="282"/>
      <c r="AB74" s="282"/>
      <c r="AC74" s="282"/>
      <c r="AD74" s="282"/>
      <c r="AE74" s="282"/>
      <c r="AF74" s="282"/>
      <c r="AG74" s="282"/>
      <c r="AH74" s="283"/>
    </row>
    <row r="75" spans="1:36" ht="13.5" customHeight="1" thickBot="1" x14ac:dyDescent="0.2"/>
    <row r="76" spans="1:36" ht="20.100000000000001" customHeight="1" x14ac:dyDescent="0.15">
      <c r="A76" s="318" t="s">
        <v>45</v>
      </c>
      <c r="B76" s="318"/>
      <c r="C76" s="319"/>
      <c r="D76" s="39">
        <f>IF(D$2&lt;&gt;"",D$2,"")</f>
        <v>44958</v>
      </c>
      <c r="E76" s="39">
        <f t="shared" ref="E76:AH77" si="10">IF(E$2&lt;&gt;"",E$2,"")</f>
        <v>44959</v>
      </c>
      <c r="F76" s="39">
        <f t="shared" si="10"/>
        <v>44960</v>
      </c>
      <c r="G76" s="39">
        <f t="shared" si="10"/>
        <v>44961</v>
      </c>
      <c r="H76" s="39">
        <f t="shared" si="10"/>
        <v>44962</v>
      </c>
      <c r="I76" s="39">
        <f t="shared" si="10"/>
        <v>44963</v>
      </c>
      <c r="J76" s="39">
        <f t="shared" si="10"/>
        <v>44964</v>
      </c>
      <c r="K76" s="39">
        <f t="shared" si="10"/>
        <v>44965</v>
      </c>
      <c r="L76" s="39">
        <f t="shared" si="10"/>
        <v>44966</v>
      </c>
      <c r="M76" s="39">
        <f t="shared" si="10"/>
        <v>44967</v>
      </c>
      <c r="N76" s="39">
        <f t="shared" si="10"/>
        <v>44968</v>
      </c>
      <c r="O76" s="39">
        <f t="shared" si="10"/>
        <v>44969</v>
      </c>
      <c r="P76" s="39">
        <f t="shared" si="10"/>
        <v>44970</v>
      </c>
      <c r="Q76" s="39">
        <f t="shared" si="10"/>
        <v>44971</v>
      </c>
      <c r="R76" s="39">
        <f t="shared" si="10"/>
        <v>44972</v>
      </c>
      <c r="S76" s="39">
        <f t="shared" si="10"/>
        <v>44973</v>
      </c>
      <c r="T76" s="39">
        <f t="shared" si="10"/>
        <v>44974</v>
      </c>
      <c r="U76" s="39">
        <f t="shared" si="10"/>
        <v>44975</v>
      </c>
      <c r="V76" s="39">
        <f t="shared" si="10"/>
        <v>44976</v>
      </c>
      <c r="W76" s="39">
        <f t="shared" si="10"/>
        <v>44977</v>
      </c>
      <c r="X76" s="39">
        <f t="shared" si="10"/>
        <v>44978</v>
      </c>
      <c r="Y76" s="39">
        <f t="shared" si="10"/>
        <v>44979</v>
      </c>
      <c r="Z76" s="39">
        <f t="shared" si="10"/>
        <v>44980</v>
      </c>
      <c r="AA76" s="39">
        <f t="shared" si="10"/>
        <v>44981</v>
      </c>
      <c r="AB76" s="39">
        <f t="shared" si="10"/>
        <v>44982</v>
      </c>
      <c r="AC76" s="39">
        <f t="shared" si="10"/>
        <v>44983</v>
      </c>
      <c r="AD76" s="39">
        <f t="shared" si="10"/>
        <v>44984</v>
      </c>
      <c r="AE76" s="39">
        <f t="shared" si="10"/>
        <v>44985</v>
      </c>
      <c r="AF76" s="39" t="str">
        <f t="shared" si="10"/>
        <v/>
      </c>
      <c r="AG76" s="39" t="str">
        <f t="shared" si="10"/>
        <v/>
      </c>
      <c r="AH76" s="39" t="str">
        <f t="shared" si="10"/>
        <v/>
      </c>
      <c r="AI76" s="322" t="s">
        <v>44</v>
      </c>
      <c r="AJ76" s="323"/>
    </row>
    <row r="77" spans="1:36" ht="20.100000000000001" customHeight="1" x14ac:dyDescent="0.15">
      <c r="A77" s="320"/>
      <c r="B77" s="320"/>
      <c r="C77" s="321"/>
      <c r="D77" s="38">
        <f>IF(D$2&lt;&gt;"",D$2,"")</f>
        <v>44958</v>
      </c>
      <c r="E77" s="38">
        <f t="shared" si="10"/>
        <v>44959</v>
      </c>
      <c r="F77" s="38">
        <f t="shared" si="10"/>
        <v>44960</v>
      </c>
      <c r="G77" s="38">
        <f t="shared" si="10"/>
        <v>44961</v>
      </c>
      <c r="H77" s="38">
        <f t="shared" si="10"/>
        <v>44962</v>
      </c>
      <c r="I77" s="38">
        <f t="shared" si="10"/>
        <v>44963</v>
      </c>
      <c r="J77" s="38">
        <f t="shared" si="10"/>
        <v>44964</v>
      </c>
      <c r="K77" s="38">
        <f t="shared" si="10"/>
        <v>44965</v>
      </c>
      <c r="L77" s="38">
        <f t="shared" si="10"/>
        <v>44966</v>
      </c>
      <c r="M77" s="38">
        <f t="shared" si="10"/>
        <v>44967</v>
      </c>
      <c r="N77" s="38">
        <f t="shared" si="10"/>
        <v>44968</v>
      </c>
      <c r="O77" s="38">
        <f t="shared" si="10"/>
        <v>44969</v>
      </c>
      <c r="P77" s="38">
        <f t="shared" si="10"/>
        <v>44970</v>
      </c>
      <c r="Q77" s="38">
        <f t="shared" si="10"/>
        <v>44971</v>
      </c>
      <c r="R77" s="38">
        <f t="shared" si="10"/>
        <v>44972</v>
      </c>
      <c r="S77" s="38">
        <f t="shared" si="10"/>
        <v>44973</v>
      </c>
      <c r="T77" s="38">
        <f t="shared" si="10"/>
        <v>44974</v>
      </c>
      <c r="U77" s="38">
        <f t="shared" si="10"/>
        <v>44975</v>
      </c>
      <c r="V77" s="38">
        <f t="shared" si="10"/>
        <v>44976</v>
      </c>
      <c r="W77" s="38">
        <f t="shared" si="10"/>
        <v>44977</v>
      </c>
      <c r="X77" s="38">
        <f t="shared" si="10"/>
        <v>44978</v>
      </c>
      <c r="Y77" s="38">
        <f t="shared" si="10"/>
        <v>44979</v>
      </c>
      <c r="Z77" s="38">
        <f t="shared" si="10"/>
        <v>44980</v>
      </c>
      <c r="AA77" s="38">
        <f t="shared" si="10"/>
        <v>44981</v>
      </c>
      <c r="AB77" s="38">
        <f t="shared" si="10"/>
        <v>44982</v>
      </c>
      <c r="AC77" s="38">
        <f t="shared" si="10"/>
        <v>44983</v>
      </c>
      <c r="AD77" s="38">
        <f t="shared" si="10"/>
        <v>44984</v>
      </c>
      <c r="AE77" s="38">
        <f t="shared" si="10"/>
        <v>44985</v>
      </c>
      <c r="AF77" s="38" t="str">
        <f t="shared" si="10"/>
        <v/>
      </c>
      <c r="AG77" s="38" t="str">
        <f t="shared" si="10"/>
        <v/>
      </c>
      <c r="AH77" s="37" t="str">
        <f t="shared" si="10"/>
        <v/>
      </c>
      <c r="AI77" s="324"/>
      <c r="AJ77" s="325"/>
    </row>
    <row r="78" spans="1:36" ht="20.100000000000001" customHeight="1" x14ac:dyDescent="0.15">
      <c r="A78" s="443" t="s">
        <v>39</v>
      </c>
      <c r="B78" s="446">
        <v>500</v>
      </c>
      <c r="C78" s="447"/>
      <c r="D78" s="27">
        <f>D$25-SUM(D$28:D$35)</f>
        <v>16</v>
      </c>
      <c r="E78" s="27">
        <f t="shared" ref="E78:AH78" si="11">E$25-SUM(E$28:E$35)</f>
        <v>25</v>
      </c>
      <c r="F78" s="27">
        <f t="shared" si="11"/>
        <v>6</v>
      </c>
      <c r="G78" s="27">
        <f t="shared" si="11"/>
        <v>0</v>
      </c>
      <c r="H78" s="27">
        <f t="shared" si="11"/>
        <v>0</v>
      </c>
      <c r="I78" s="27">
        <f t="shared" si="11"/>
        <v>16</v>
      </c>
      <c r="J78" s="27">
        <f t="shared" si="11"/>
        <v>24</v>
      </c>
      <c r="K78" s="27">
        <f t="shared" si="11"/>
        <v>8</v>
      </c>
      <c r="L78" s="27">
        <f t="shared" si="11"/>
        <v>27</v>
      </c>
      <c r="M78" s="27">
        <f t="shared" si="11"/>
        <v>23</v>
      </c>
      <c r="N78" s="27">
        <f t="shared" si="11"/>
        <v>0</v>
      </c>
      <c r="O78" s="27">
        <f t="shared" si="11"/>
        <v>0</v>
      </c>
      <c r="P78" s="27">
        <f t="shared" si="11"/>
        <v>5</v>
      </c>
      <c r="Q78" s="27">
        <f t="shared" si="11"/>
        <v>18</v>
      </c>
      <c r="R78" s="27">
        <f t="shared" si="11"/>
        <v>35</v>
      </c>
      <c r="S78" s="27">
        <f t="shared" si="11"/>
        <v>23</v>
      </c>
      <c r="T78" s="27">
        <f t="shared" si="11"/>
        <v>13</v>
      </c>
      <c r="U78" s="27">
        <f t="shared" si="11"/>
        <v>0</v>
      </c>
      <c r="V78" s="27">
        <f t="shared" si="11"/>
        <v>0</v>
      </c>
      <c r="W78" s="27">
        <f t="shared" si="11"/>
        <v>12</v>
      </c>
      <c r="X78" s="27">
        <f t="shared" si="11"/>
        <v>12</v>
      </c>
      <c r="Y78" s="27">
        <f t="shared" si="11"/>
        <v>23</v>
      </c>
      <c r="Z78" s="27">
        <f t="shared" si="11"/>
        <v>23</v>
      </c>
      <c r="AA78" s="27">
        <f t="shared" si="11"/>
        <v>16</v>
      </c>
      <c r="AB78" s="27">
        <f t="shared" si="11"/>
        <v>0</v>
      </c>
      <c r="AC78" s="27">
        <f t="shared" si="11"/>
        <v>0</v>
      </c>
      <c r="AD78" s="27">
        <f t="shared" si="11"/>
        <v>15</v>
      </c>
      <c r="AE78" s="27">
        <f t="shared" si="11"/>
        <v>22</v>
      </c>
      <c r="AF78" s="27">
        <f t="shared" si="11"/>
        <v>0</v>
      </c>
      <c r="AG78" s="27">
        <f t="shared" si="11"/>
        <v>0</v>
      </c>
      <c r="AH78" s="174">
        <f t="shared" si="11"/>
        <v>0</v>
      </c>
      <c r="AI78" s="423">
        <f t="shared" ref="AI78:AJ80" si="12">IF($AK$4&lt;&gt;"",0,SUM($D78:$AH78))</f>
        <v>362</v>
      </c>
      <c r="AJ78" s="424">
        <f t="shared" si="12"/>
        <v>362</v>
      </c>
    </row>
    <row r="79" spans="1:36" ht="20.100000000000001" customHeight="1" x14ac:dyDescent="0.15">
      <c r="A79" s="444"/>
      <c r="B79" s="448">
        <f>IF(B28&lt;&gt;"",B28,0)</f>
        <v>400</v>
      </c>
      <c r="C79" s="449"/>
      <c r="D79" s="27">
        <f>D28</f>
        <v>16</v>
      </c>
      <c r="E79" s="27">
        <f t="shared" ref="E79:AH79" si="13">E28</f>
        <v>14</v>
      </c>
      <c r="F79" s="27">
        <f t="shared" si="13"/>
        <v>27</v>
      </c>
      <c r="G79" s="27">
        <f t="shared" si="13"/>
        <v>0</v>
      </c>
      <c r="H79" s="27">
        <f t="shared" si="13"/>
        <v>0</v>
      </c>
      <c r="I79" s="27">
        <f t="shared" si="13"/>
        <v>16</v>
      </c>
      <c r="J79" s="27">
        <f t="shared" si="13"/>
        <v>27</v>
      </c>
      <c r="K79" s="27">
        <f t="shared" si="13"/>
        <v>23</v>
      </c>
      <c r="L79" s="27">
        <f t="shared" si="13"/>
        <v>23</v>
      </c>
      <c r="M79" s="27">
        <f t="shared" si="13"/>
        <v>20</v>
      </c>
      <c r="N79" s="27">
        <f t="shared" si="13"/>
        <v>0</v>
      </c>
      <c r="O79" s="27">
        <f t="shared" si="13"/>
        <v>0</v>
      </c>
      <c r="P79" s="27">
        <f t="shared" si="13"/>
        <v>18</v>
      </c>
      <c r="Q79" s="27">
        <f t="shared" si="13"/>
        <v>23</v>
      </c>
      <c r="R79" s="27">
        <f t="shared" si="13"/>
        <v>67</v>
      </c>
      <c r="S79" s="27">
        <f t="shared" si="13"/>
        <v>24</v>
      </c>
      <c r="T79" s="27">
        <f t="shared" si="13"/>
        <v>23</v>
      </c>
      <c r="U79" s="27">
        <f t="shared" si="13"/>
        <v>0</v>
      </c>
      <c r="V79" s="27">
        <f t="shared" si="13"/>
        <v>0</v>
      </c>
      <c r="W79" s="27">
        <f t="shared" si="13"/>
        <v>21</v>
      </c>
      <c r="X79" s="27">
        <f t="shared" si="13"/>
        <v>10</v>
      </c>
      <c r="Y79" s="27">
        <f t="shared" si="13"/>
        <v>21</v>
      </c>
      <c r="Z79" s="27">
        <f t="shared" si="13"/>
        <v>7</v>
      </c>
      <c r="AA79" s="27">
        <f t="shared" si="13"/>
        <v>44</v>
      </c>
      <c r="AB79" s="27">
        <f t="shared" si="13"/>
        <v>0</v>
      </c>
      <c r="AC79" s="27">
        <f t="shared" si="13"/>
        <v>0</v>
      </c>
      <c r="AD79" s="27">
        <f t="shared" si="13"/>
        <v>17</v>
      </c>
      <c r="AE79" s="27">
        <f t="shared" si="13"/>
        <v>28</v>
      </c>
      <c r="AF79" s="27">
        <f t="shared" si="13"/>
        <v>0</v>
      </c>
      <c r="AG79" s="27">
        <f t="shared" si="13"/>
        <v>0</v>
      </c>
      <c r="AH79" s="174">
        <f t="shared" si="13"/>
        <v>0</v>
      </c>
      <c r="AI79" s="423">
        <f t="shared" si="12"/>
        <v>469</v>
      </c>
      <c r="AJ79" s="424">
        <f t="shared" si="12"/>
        <v>469</v>
      </c>
    </row>
    <row r="80" spans="1:36" ht="20.100000000000001" customHeight="1" x14ac:dyDescent="0.15">
      <c r="A80" s="444"/>
      <c r="B80" s="448">
        <f t="shared" ref="B80:B86" si="14">IF(B29&lt;&gt;"",B29,0)</f>
        <v>600</v>
      </c>
      <c r="C80" s="449"/>
      <c r="D80" s="179">
        <f t="shared" ref="D80:AH86" si="15">D29</f>
        <v>0</v>
      </c>
      <c r="E80" s="179">
        <f t="shared" si="15"/>
        <v>0</v>
      </c>
      <c r="F80" s="179">
        <f t="shared" si="15"/>
        <v>0</v>
      </c>
      <c r="G80" s="179">
        <f t="shared" si="15"/>
        <v>0</v>
      </c>
      <c r="H80" s="179">
        <f t="shared" si="15"/>
        <v>0</v>
      </c>
      <c r="I80" s="179">
        <f t="shared" si="15"/>
        <v>0</v>
      </c>
      <c r="J80" s="179">
        <f t="shared" si="15"/>
        <v>0</v>
      </c>
      <c r="K80" s="179">
        <f t="shared" si="15"/>
        <v>0</v>
      </c>
      <c r="L80" s="179">
        <f t="shared" si="15"/>
        <v>0</v>
      </c>
      <c r="M80" s="179">
        <f t="shared" si="15"/>
        <v>0</v>
      </c>
      <c r="N80" s="179">
        <f t="shared" si="15"/>
        <v>0</v>
      </c>
      <c r="O80" s="179">
        <f t="shared" si="15"/>
        <v>0</v>
      </c>
      <c r="P80" s="179">
        <f t="shared" si="15"/>
        <v>0</v>
      </c>
      <c r="Q80" s="179">
        <f t="shared" si="15"/>
        <v>0</v>
      </c>
      <c r="R80" s="179">
        <f t="shared" si="15"/>
        <v>0</v>
      </c>
      <c r="S80" s="179">
        <f t="shared" si="15"/>
        <v>0</v>
      </c>
      <c r="T80" s="179">
        <f t="shared" si="15"/>
        <v>0</v>
      </c>
      <c r="U80" s="179">
        <f t="shared" si="15"/>
        <v>0</v>
      </c>
      <c r="V80" s="179">
        <f t="shared" si="15"/>
        <v>0</v>
      </c>
      <c r="W80" s="179">
        <f t="shared" si="15"/>
        <v>0</v>
      </c>
      <c r="X80" s="179">
        <f t="shared" si="15"/>
        <v>0</v>
      </c>
      <c r="Y80" s="179">
        <f t="shared" si="15"/>
        <v>0</v>
      </c>
      <c r="Z80" s="179">
        <f t="shared" si="15"/>
        <v>0</v>
      </c>
      <c r="AA80" s="179">
        <f t="shared" si="15"/>
        <v>0</v>
      </c>
      <c r="AB80" s="179">
        <f t="shared" si="15"/>
        <v>0</v>
      </c>
      <c r="AC80" s="179">
        <f t="shared" si="15"/>
        <v>0</v>
      </c>
      <c r="AD80" s="179">
        <f t="shared" si="15"/>
        <v>0</v>
      </c>
      <c r="AE80" s="179">
        <f t="shared" si="15"/>
        <v>0</v>
      </c>
      <c r="AF80" s="179">
        <f t="shared" si="15"/>
        <v>0</v>
      </c>
      <c r="AG80" s="179">
        <f t="shared" si="15"/>
        <v>0</v>
      </c>
      <c r="AH80" s="180">
        <f t="shared" si="15"/>
        <v>0</v>
      </c>
      <c r="AI80" s="423">
        <f t="shared" si="12"/>
        <v>0</v>
      </c>
      <c r="AJ80" s="424">
        <f t="shared" si="12"/>
        <v>0</v>
      </c>
    </row>
    <row r="81" spans="1:36" ht="20.100000000000001" customHeight="1" x14ac:dyDescent="0.15">
      <c r="A81" s="444"/>
      <c r="B81" s="448">
        <f t="shared" si="14"/>
        <v>700</v>
      </c>
      <c r="C81" s="449"/>
      <c r="D81" s="179">
        <f t="shared" si="15"/>
        <v>0</v>
      </c>
      <c r="E81" s="179">
        <f t="shared" si="15"/>
        <v>0</v>
      </c>
      <c r="F81" s="179">
        <f t="shared" si="15"/>
        <v>0</v>
      </c>
      <c r="G81" s="179">
        <f t="shared" si="15"/>
        <v>0</v>
      </c>
      <c r="H81" s="179">
        <f t="shared" si="15"/>
        <v>0</v>
      </c>
      <c r="I81" s="179">
        <f t="shared" si="15"/>
        <v>0</v>
      </c>
      <c r="J81" s="179">
        <f t="shared" si="15"/>
        <v>0</v>
      </c>
      <c r="K81" s="179">
        <f t="shared" si="15"/>
        <v>0</v>
      </c>
      <c r="L81" s="179">
        <f t="shared" si="15"/>
        <v>0</v>
      </c>
      <c r="M81" s="179">
        <f t="shared" si="15"/>
        <v>0</v>
      </c>
      <c r="N81" s="179">
        <f t="shared" si="15"/>
        <v>0</v>
      </c>
      <c r="O81" s="179">
        <f t="shared" si="15"/>
        <v>0</v>
      </c>
      <c r="P81" s="179">
        <f t="shared" si="15"/>
        <v>0</v>
      </c>
      <c r="Q81" s="179">
        <f t="shared" si="15"/>
        <v>0</v>
      </c>
      <c r="R81" s="179">
        <f t="shared" si="15"/>
        <v>0</v>
      </c>
      <c r="S81" s="179">
        <f t="shared" si="15"/>
        <v>0</v>
      </c>
      <c r="T81" s="179">
        <f t="shared" si="15"/>
        <v>0</v>
      </c>
      <c r="U81" s="179">
        <f t="shared" si="15"/>
        <v>0</v>
      </c>
      <c r="V81" s="179">
        <f t="shared" si="15"/>
        <v>0</v>
      </c>
      <c r="W81" s="179">
        <f t="shared" si="15"/>
        <v>0</v>
      </c>
      <c r="X81" s="179">
        <f t="shared" si="15"/>
        <v>0</v>
      </c>
      <c r="Y81" s="179">
        <f t="shared" si="15"/>
        <v>0</v>
      </c>
      <c r="Z81" s="179">
        <f t="shared" si="15"/>
        <v>0</v>
      </c>
      <c r="AA81" s="179">
        <f t="shared" si="15"/>
        <v>0</v>
      </c>
      <c r="AB81" s="179">
        <f t="shared" si="15"/>
        <v>0</v>
      </c>
      <c r="AC81" s="179">
        <f t="shared" si="15"/>
        <v>0</v>
      </c>
      <c r="AD81" s="179">
        <f t="shared" si="15"/>
        <v>0</v>
      </c>
      <c r="AE81" s="179">
        <f t="shared" si="15"/>
        <v>0</v>
      </c>
      <c r="AF81" s="179">
        <f t="shared" si="15"/>
        <v>0</v>
      </c>
      <c r="AG81" s="179">
        <f t="shared" si="15"/>
        <v>0</v>
      </c>
      <c r="AH81" s="180">
        <f t="shared" si="15"/>
        <v>0</v>
      </c>
      <c r="AI81" s="423">
        <f t="shared" ref="AI81:AJ87" si="16">IF($AK$4&lt;&gt;"",0,SUM($D81:$AH81))</f>
        <v>0</v>
      </c>
      <c r="AJ81" s="424">
        <f t="shared" si="16"/>
        <v>0</v>
      </c>
    </row>
    <row r="82" spans="1:36" ht="20.100000000000001" customHeight="1" x14ac:dyDescent="0.15">
      <c r="A82" s="444"/>
      <c r="B82" s="448">
        <f t="shared" si="14"/>
        <v>800</v>
      </c>
      <c r="C82" s="449"/>
      <c r="D82" s="179">
        <f t="shared" si="15"/>
        <v>0</v>
      </c>
      <c r="E82" s="179">
        <f t="shared" si="15"/>
        <v>0</v>
      </c>
      <c r="F82" s="179">
        <f t="shared" si="15"/>
        <v>0</v>
      </c>
      <c r="G82" s="179">
        <f t="shared" si="15"/>
        <v>0</v>
      </c>
      <c r="H82" s="179">
        <f t="shared" si="15"/>
        <v>0</v>
      </c>
      <c r="I82" s="179">
        <f t="shared" si="15"/>
        <v>0</v>
      </c>
      <c r="J82" s="179">
        <f t="shared" si="15"/>
        <v>0</v>
      </c>
      <c r="K82" s="179">
        <f t="shared" si="15"/>
        <v>0</v>
      </c>
      <c r="L82" s="179">
        <f t="shared" si="15"/>
        <v>0</v>
      </c>
      <c r="M82" s="179">
        <f t="shared" si="15"/>
        <v>2</v>
      </c>
      <c r="N82" s="179">
        <f t="shared" si="15"/>
        <v>0</v>
      </c>
      <c r="O82" s="179">
        <f t="shared" si="15"/>
        <v>0</v>
      </c>
      <c r="P82" s="179">
        <f t="shared" si="15"/>
        <v>0</v>
      </c>
      <c r="Q82" s="179">
        <f t="shared" si="15"/>
        <v>0</v>
      </c>
      <c r="R82" s="179">
        <f t="shared" si="15"/>
        <v>0</v>
      </c>
      <c r="S82" s="179">
        <f t="shared" si="15"/>
        <v>0</v>
      </c>
      <c r="T82" s="179">
        <f t="shared" si="15"/>
        <v>0</v>
      </c>
      <c r="U82" s="179">
        <f t="shared" si="15"/>
        <v>0</v>
      </c>
      <c r="V82" s="179">
        <f t="shared" si="15"/>
        <v>0</v>
      </c>
      <c r="W82" s="179">
        <f t="shared" si="15"/>
        <v>0</v>
      </c>
      <c r="X82" s="179">
        <f t="shared" si="15"/>
        <v>0</v>
      </c>
      <c r="Y82" s="179">
        <f t="shared" si="15"/>
        <v>0</v>
      </c>
      <c r="Z82" s="179">
        <f t="shared" si="15"/>
        <v>0</v>
      </c>
      <c r="AA82" s="179">
        <f t="shared" si="15"/>
        <v>0</v>
      </c>
      <c r="AB82" s="179">
        <f t="shared" si="15"/>
        <v>0</v>
      </c>
      <c r="AC82" s="179">
        <f t="shared" si="15"/>
        <v>0</v>
      </c>
      <c r="AD82" s="179">
        <f t="shared" si="15"/>
        <v>0</v>
      </c>
      <c r="AE82" s="179">
        <f t="shared" si="15"/>
        <v>0</v>
      </c>
      <c r="AF82" s="179">
        <f t="shared" si="15"/>
        <v>0</v>
      </c>
      <c r="AG82" s="179">
        <f t="shared" si="15"/>
        <v>0</v>
      </c>
      <c r="AH82" s="180">
        <f t="shared" si="15"/>
        <v>0</v>
      </c>
      <c r="AI82" s="423">
        <f t="shared" si="16"/>
        <v>2</v>
      </c>
      <c r="AJ82" s="424">
        <f t="shared" si="16"/>
        <v>2</v>
      </c>
    </row>
    <row r="83" spans="1:36" ht="20.100000000000001" customHeight="1" x14ac:dyDescent="0.15">
      <c r="A83" s="444"/>
      <c r="B83" s="448">
        <f t="shared" si="14"/>
        <v>900</v>
      </c>
      <c r="C83" s="449"/>
      <c r="D83" s="179">
        <f t="shared" si="15"/>
        <v>0</v>
      </c>
      <c r="E83" s="179">
        <f t="shared" si="15"/>
        <v>0</v>
      </c>
      <c r="F83" s="179">
        <f t="shared" si="15"/>
        <v>0</v>
      </c>
      <c r="G83" s="179">
        <f t="shared" si="15"/>
        <v>0</v>
      </c>
      <c r="H83" s="179">
        <f t="shared" si="15"/>
        <v>0</v>
      </c>
      <c r="I83" s="179">
        <f t="shared" si="15"/>
        <v>0</v>
      </c>
      <c r="J83" s="179">
        <f t="shared" si="15"/>
        <v>0</v>
      </c>
      <c r="K83" s="179">
        <f t="shared" si="15"/>
        <v>0</v>
      </c>
      <c r="L83" s="179">
        <f t="shared" si="15"/>
        <v>0</v>
      </c>
      <c r="M83" s="179">
        <f t="shared" si="15"/>
        <v>0</v>
      </c>
      <c r="N83" s="179">
        <f t="shared" si="15"/>
        <v>0</v>
      </c>
      <c r="O83" s="179">
        <f t="shared" si="15"/>
        <v>0</v>
      </c>
      <c r="P83" s="179">
        <f t="shared" si="15"/>
        <v>0</v>
      </c>
      <c r="Q83" s="179">
        <f t="shared" si="15"/>
        <v>0</v>
      </c>
      <c r="R83" s="179">
        <f t="shared" si="15"/>
        <v>0</v>
      </c>
      <c r="S83" s="179">
        <f t="shared" si="15"/>
        <v>0</v>
      </c>
      <c r="T83" s="179">
        <f t="shared" si="15"/>
        <v>0</v>
      </c>
      <c r="U83" s="179">
        <f t="shared" si="15"/>
        <v>0</v>
      </c>
      <c r="V83" s="179">
        <f t="shared" si="15"/>
        <v>0</v>
      </c>
      <c r="W83" s="179">
        <f t="shared" si="15"/>
        <v>0</v>
      </c>
      <c r="X83" s="179">
        <f t="shared" si="15"/>
        <v>0</v>
      </c>
      <c r="Y83" s="179">
        <f t="shared" si="15"/>
        <v>0</v>
      </c>
      <c r="Z83" s="179">
        <f t="shared" si="15"/>
        <v>0</v>
      </c>
      <c r="AA83" s="179">
        <f t="shared" si="15"/>
        <v>0</v>
      </c>
      <c r="AB83" s="179">
        <f t="shared" si="15"/>
        <v>0</v>
      </c>
      <c r="AC83" s="179">
        <f t="shared" si="15"/>
        <v>0</v>
      </c>
      <c r="AD83" s="179">
        <f t="shared" si="15"/>
        <v>0</v>
      </c>
      <c r="AE83" s="179">
        <f t="shared" si="15"/>
        <v>0</v>
      </c>
      <c r="AF83" s="179">
        <f t="shared" si="15"/>
        <v>0</v>
      </c>
      <c r="AG83" s="179">
        <f t="shared" si="15"/>
        <v>0</v>
      </c>
      <c r="AH83" s="180">
        <f t="shared" si="15"/>
        <v>0</v>
      </c>
      <c r="AI83" s="423">
        <f t="shared" si="16"/>
        <v>0</v>
      </c>
      <c r="AJ83" s="424">
        <f t="shared" si="16"/>
        <v>0</v>
      </c>
    </row>
    <row r="84" spans="1:36" ht="20.100000000000001" customHeight="1" x14ac:dyDescent="0.15">
      <c r="A84" s="444"/>
      <c r="B84" s="448">
        <f t="shared" si="14"/>
        <v>1000</v>
      </c>
      <c r="C84" s="449"/>
      <c r="D84" s="179">
        <f t="shared" si="15"/>
        <v>0</v>
      </c>
      <c r="E84" s="179">
        <f t="shared" si="15"/>
        <v>0</v>
      </c>
      <c r="F84" s="179">
        <f t="shared" si="15"/>
        <v>0</v>
      </c>
      <c r="G84" s="179">
        <f t="shared" si="15"/>
        <v>0</v>
      </c>
      <c r="H84" s="179">
        <f t="shared" si="15"/>
        <v>0</v>
      </c>
      <c r="I84" s="179">
        <f t="shared" si="15"/>
        <v>0</v>
      </c>
      <c r="J84" s="179">
        <f t="shared" si="15"/>
        <v>0</v>
      </c>
      <c r="K84" s="179">
        <f t="shared" si="15"/>
        <v>0</v>
      </c>
      <c r="L84" s="179">
        <f t="shared" si="15"/>
        <v>0</v>
      </c>
      <c r="M84" s="179">
        <f t="shared" si="15"/>
        <v>1</v>
      </c>
      <c r="N84" s="179">
        <f t="shared" si="15"/>
        <v>0</v>
      </c>
      <c r="O84" s="179">
        <f t="shared" si="15"/>
        <v>0</v>
      </c>
      <c r="P84" s="179">
        <f t="shared" si="15"/>
        <v>0</v>
      </c>
      <c r="Q84" s="179">
        <f t="shared" si="15"/>
        <v>0</v>
      </c>
      <c r="R84" s="179">
        <f t="shared" si="15"/>
        <v>0</v>
      </c>
      <c r="S84" s="179">
        <f t="shared" si="15"/>
        <v>0</v>
      </c>
      <c r="T84" s="179">
        <f t="shared" si="15"/>
        <v>0</v>
      </c>
      <c r="U84" s="179">
        <f t="shared" si="15"/>
        <v>0</v>
      </c>
      <c r="V84" s="179">
        <f t="shared" si="15"/>
        <v>0</v>
      </c>
      <c r="W84" s="179">
        <f t="shared" si="15"/>
        <v>0</v>
      </c>
      <c r="X84" s="179">
        <f t="shared" si="15"/>
        <v>0</v>
      </c>
      <c r="Y84" s="179">
        <f t="shared" si="15"/>
        <v>0</v>
      </c>
      <c r="Z84" s="179">
        <f t="shared" si="15"/>
        <v>0</v>
      </c>
      <c r="AA84" s="179">
        <f t="shared" si="15"/>
        <v>0</v>
      </c>
      <c r="AB84" s="179">
        <f t="shared" si="15"/>
        <v>0</v>
      </c>
      <c r="AC84" s="179">
        <f t="shared" si="15"/>
        <v>0</v>
      </c>
      <c r="AD84" s="179">
        <f t="shared" si="15"/>
        <v>0</v>
      </c>
      <c r="AE84" s="179">
        <f t="shared" si="15"/>
        <v>0</v>
      </c>
      <c r="AF84" s="179">
        <f t="shared" si="15"/>
        <v>0</v>
      </c>
      <c r="AG84" s="179">
        <f t="shared" si="15"/>
        <v>0</v>
      </c>
      <c r="AH84" s="180">
        <f t="shared" si="15"/>
        <v>0</v>
      </c>
      <c r="AI84" s="423">
        <f t="shared" si="16"/>
        <v>1</v>
      </c>
      <c r="AJ84" s="424">
        <f t="shared" si="16"/>
        <v>1</v>
      </c>
    </row>
    <row r="85" spans="1:36" ht="20.100000000000001" customHeight="1" x14ac:dyDescent="0.15">
      <c r="A85" s="444"/>
      <c r="B85" s="448">
        <f t="shared" si="14"/>
        <v>0</v>
      </c>
      <c r="C85" s="449"/>
      <c r="D85" s="179">
        <f t="shared" si="15"/>
        <v>0</v>
      </c>
      <c r="E85" s="179">
        <f t="shared" si="15"/>
        <v>0</v>
      </c>
      <c r="F85" s="179">
        <f t="shared" si="15"/>
        <v>0</v>
      </c>
      <c r="G85" s="179">
        <f t="shared" si="15"/>
        <v>0</v>
      </c>
      <c r="H85" s="179">
        <f t="shared" si="15"/>
        <v>0</v>
      </c>
      <c r="I85" s="179">
        <f t="shared" si="15"/>
        <v>0</v>
      </c>
      <c r="J85" s="179">
        <f t="shared" si="15"/>
        <v>0</v>
      </c>
      <c r="K85" s="179">
        <f t="shared" si="15"/>
        <v>0</v>
      </c>
      <c r="L85" s="179">
        <f t="shared" si="15"/>
        <v>0</v>
      </c>
      <c r="M85" s="179">
        <f t="shared" si="15"/>
        <v>0</v>
      </c>
      <c r="N85" s="179">
        <f t="shared" si="15"/>
        <v>0</v>
      </c>
      <c r="O85" s="179">
        <f t="shared" si="15"/>
        <v>0</v>
      </c>
      <c r="P85" s="179">
        <f t="shared" si="15"/>
        <v>0</v>
      </c>
      <c r="Q85" s="179">
        <f t="shared" si="15"/>
        <v>0</v>
      </c>
      <c r="R85" s="179">
        <f t="shared" si="15"/>
        <v>0</v>
      </c>
      <c r="S85" s="179">
        <f t="shared" si="15"/>
        <v>0</v>
      </c>
      <c r="T85" s="179">
        <f t="shared" si="15"/>
        <v>0</v>
      </c>
      <c r="U85" s="179">
        <f t="shared" si="15"/>
        <v>0</v>
      </c>
      <c r="V85" s="179">
        <f t="shared" si="15"/>
        <v>0</v>
      </c>
      <c r="W85" s="179">
        <f t="shared" si="15"/>
        <v>0</v>
      </c>
      <c r="X85" s="179">
        <f t="shared" si="15"/>
        <v>0</v>
      </c>
      <c r="Y85" s="179">
        <f t="shared" si="15"/>
        <v>0</v>
      </c>
      <c r="Z85" s="179">
        <f t="shared" si="15"/>
        <v>0</v>
      </c>
      <c r="AA85" s="179">
        <f t="shared" si="15"/>
        <v>0</v>
      </c>
      <c r="AB85" s="179">
        <f t="shared" si="15"/>
        <v>0</v>
      </c>
      <c r="AC85" s="179">
        <f t="shared" si="15"/>
        <v>0</v>
      </c>
      <c r="AD85" s="179">
        <f t="shared" si="15"/>
        <v>0</v>
      </c>
      <c r="AE85" s="179">
        <f t="shared" si="15"/>
        <v>0</v>
      </c>
      <c r="AF85" s="179">
        <f t="shared" si="15"/>
        <v>0</v>
      </c>
      <c r="AG85" s="179">
        <f t="shared" si="15"/>
        <v>0</v>
      </c>
      <c r="AH85" s="180">
        <f t="shared" si="15"/>
        <v>0</v>
      </c>
      <c r="AI85" s="423">
        <f t="shared" si="16"/>
        <v>0</v>
      </c>
      <c r="AJ85" s="424">
        <f t="shared" si="16"/>
        <v>0</v>
      </c>
    </row>
    <row r="86" spans="1:36" ht="20.100000000000001" customHeight="1" thickBot="1" x14ac:dyDescent="0.2">
      <c r="A86" s="444"/>
      <c r="B86" s="450">
        <f t="shared" si="14"/>
        <v>0</v>
      </c>
      <c r="C86" s="451"/>
      <c r="D86" s="179">
        <f t="shared" si="15"/>
        <v>0</v>
      </c>
      <c r="E86" s="179">
        <f t="shared" si="15"/>
        <v>0</v>
      </c>
      <c r="F86" s="179">
        <f t="shared" si="15"/>
        <v>0</v>
      </c>
      <c r="G86" s="179">
        <f t="shared" si="15"/>
        <v>0</v>
      </c>
      <c r="H86" s="179">
        <f t="shared" si="15"/>
        <v>0</v>
      </c>
      <c r="I86" s="179">
        <f t="shared" si="15"/>
        <v>0</v>
      </c>
      <c r="J86" s="179">
        <f t="shared" si="15"/>
        <v>0</v>
      </c>
      <c r="K86" s="179">
        <f t="shared" si="15"/>
        <v>0</v>
      </c>
      <c r="L86" s="179">
        <f t="shared" si="15"/>
        <v>0</v>
      </c>
      <c r="M86" s="179">
        <f t="shared" si="15"/>
        <v>0</v>
      </c>
      <c r="N86" s="179">
        <f t="shared" si="15"/>
        <v>0</v>
      </c>
      <c r="O86" s="179">
        <f t="shared" si="15"/>
        <v>0</v>
      </c>
      <c r="P86" s="179">
        <f t="shared" si="15"/>
        <v>0</v>
      </c>
      <c r="Q86" s="179">
        <f t="shared" si="15"/>
        <v>0</v>
      </c>
      <c r="R86" s="179">
        <f t="shared" si="15"/>
        <v>0</v>
      </c>
      <c r="S86" s="179">
        <f t="shared" si="15"/>
        <v>0</v>
      </c>
      <c r="T86" s="179">
        <f t="shared" si="15"/>
        <v>0</v>
      </c>
      <c r="U86" s="179">
        <f t="shared" si="15"/>
        <v>0</v>
      </c>
      <c r="V86" s="179">
        <f t="shared" si="15"/>
        <v>0</v>
      </c>
      <c r="W86" s="179">
        <f t="shared" si="15"/>
        <v>0</v>
      </c>
      <c r="X86" s="179">
        <f t="shared" si="15"/>
        <v>0</v>
      </c>
      <c r="Y86" s="179">
        <f t="shared" si="15"/>
        <v>0</v>
      </c>
      <c r="Z86" s="179">
        <f t="shared" si="15"/>
        <v>0</v>
      </c>
      <c r="AA86" s="179">
        <f t="shared" si="15"/>
        <v>0</v>
      </c>
      <c r="AB86" s="179">
        <f t="shared" si="15"/>
        <v>0</v>
      </c>
      <c r="AC86" s="179">
        <f t="shared" si="15"/>
        <v>0</v>
      </c>
      <c r="AD86" s="179">
        <f t="shared" si="15"/>
        <v>0</v>
      </c>
      <c r="AE86" s="179">
        <f t="shared" si="15"/>
        <v>0</v>
      </c>
      <c r="AF86" s="179">
        <f t="shared" si="15"/>
        <v>0</v>
      </c>
      <c r="AG86" s="179">
        <f t="shared" si="15"/>
        <v>0</v>
      </c>
      <c r="AH86" s="180">
        <f t="shared" si="15"/>
        <v>0</v>
      </c>
      <c r="AI86" s="458">
        <f t="shared" si="16"/>
        <v>0</v>
      </c>
      <c r="AJ86" s="459">
        <f t="shared" si="16"/>
        <v>0</v>
      </c>
    </row>
    <row r="87" spans="1:36" ht="20.100000000000001" customHeight="1" thickTop="1" x14ac:dyDescent="0.15">
      <c r="A87" s="445"/>
      <c r="B87" s="452" t="s">
        <v>167</v>
      </c>
      <c r="C87" s="453"/>
      <c r="D87" s="187">
        <f>SUM(D$78:D$86)</f>
        <v>32</v>
      </c>
      <c r="E87" s="187">
        <f t="shared" ref="E87:AH87" si="17">SUM(E$78:E$86)</f>
        <v>39</v>
      </c>
      <c r="F87" s="187">
        <f t="shared" si="17"/>
        <v>33</v>
      </c>
      <c r="G87" s="187">
        <f t="shared" si="17"/>
        <v>0</v>
      </c>
      <c r="H87" s="187">
        <f t="shared" si="17"/>
        <v>0</v>
      </c>
      <c r="I87" s="187">
        <f t="shared" si="17"/>
        <v>32</v>
      </c>
      <c r="J87" s="187">
        <f t="shared" si="17"/>
        <v>51</v>
      </c>
      <c r="K87" s="187">
        <f t="shared" si="17"/>
        <v>31</v>
      </c>
      <c r="L87" s="187">
        <f t="shared" si="17"/>
        <v>50</v>
      </c>
      <c r="M87" s="187">
        <f t="shared" si="17"/>
        <v>46</v>
      </c>
      <c r="N87" s="187">
        <f t="shared" si="17"/>
        <v>0</v>
      </c>
      <c r="O87" s="187">
        <f t="shared" si="17"/>
        <v>0</v>
      </c>
      <c r="P87" s="187">
        <f t="shared" si="17"/>
        <v>23</v>
      </c>
      <c r="Q87" s="187">
        <f t="shared" si="17"/>
        <v>41</v>
      </c>
      <c r="R87" s="187">
        <f t="shared" si="17"/>
        <v>102</v>
      </c>
      <c r="S87" s="187">
        <f t="shared" si="17"/>
        <v>47</v>
      </c>
      <c r="T87" s="187">
        <f t="shared" si="17"/>
        <v>36</v>
      </c>
      <c r="U87" s="187">
        <f t="shared" si="17"/>
        <v>0</v>
      </c>
      <c r="V87" s="187">
        <f t="shared" si="17"/>
        <v>0</v>
      </c>
      <c r="W87" s="187">
        <f t="shared" si="17"/>
        <v>33</v>
      </c>
      <c r="X87" s="187">
        <f t="shared" si="17"/>
        <v>22</v>
      </c>
      <c r="Y87" s="187">
        <f t="shared" si="17"/>
        <v>44</v>
      </c>
      <c r="Z87" s="187">
        <f t="shared" si="17"/>
        <v>30</v>
      </c>
      <c r="AA87" s="187">
        <f t="shared" si="17"/>
        <v>60</v>
      </c>
      <c r="AB87" s="187">
        <f t="shared" si="17"/>
        <v>0</v>
      </c>
      <c r="AC87" s="187">
        <f t="shared" si="17"/>
        <v>0</v>
      </c>
      <c r="AD87" s="187">
        <f t="shared" si="17"/>
        <v>32</v>
      </c>
      <c r="AE87" s="187">
        <f t="shared" si="17"/>
        <v>50</v>
      </c>
      <c r="AF87" s="187">
        <f t="shared" si="17"/>
        <v>0</v>
      </c>
      <c r="AG87" s="187">
        <f t="shared" si="17"/>
        <v>0</v>
      </c>
      <c r="AH87" s="188">
        <f t="shared" si="17"/>
        <v>0</v>
      </c>
      <c r="AI87" s="462">
        <f t="shared" si="16"/>
        <v>834</v>
      </c>
      <c r="AJ87" s="463">
        <f t="shared" si="16"/>
        <v>834</v>
      </c>
    </row>
    <row r="88" spans="1:36" ht="20.100000000000001" customHeight="1" x14ac:dyDescent="0.15">
      <c r="A88" s="464" t="s">
        <v>38</v>
      </c>
      <c r="B88" s="485">
        <v>500</v>
      </c>
      <c r="C88" s="486"/>
      <c r="D88" s="32">
        <f>D$62-SUM(D$65:D$72)</f>
        <v>1</v>
      </c>
      <c r="E88" s="32">
        <f t="shared" ref="E88:AH88" si="18">E$62-SUM(E$65:E$72)</f>
        <v>2</v>
      </c>
      <c r="F88" s="32">
        <f t="shared" si="18"/>
        <v>1</v>
      </c>
      <c r="G88" s="32">
        <f t="shared" si="18"/>
        <v>0</v>
      </c>
      <c r="H88" s="32">
        <f t="shared" si="18"/>
        <v>0</v>
      </c>
      <c r="I88" s="32">
        <f t="shared" si="18"/>
        <v>1</v>
      </c>
      <c r="J88" s="32">
        <f t="shared" si="18"/>
        <v>2</v>
      </c>
      <c r="K88" s="32">
        <f t="shared" si="18"/>
        <v>2</v>
      </c>
      <c r="L88" s="32">
        <f t="shared" si="18"/>
        <v>2</v>
      </c>
      <c r="M88" s="32">
        <f t="shared" si="18"/>
        <v>1</v>
      </c>
      <c r="N88" s="32">
        <f t="shared" si="18"/>
        <v>0</v>
      </c>
      <c r="O88" s="32">
        <f t="shared" si="18"/>
        <v>0</v>
      </c>
      <c r="P88" s="32">
        <f t="shared" si="18"/>
        <v>1</v>
      </c>
      <c r="Q88" s="32">
        <f t="shared" si="18"/>
        <v>2</v>
      </c>
      <c r="R88" s="32">
        <f t="shared" si="18"/>
        <v>1</v>
      </c>
      <c r="S88" s="32">
        <f t="shared" si="18"/>
        <v>3</v>
      </c>
      <c r="T88" s="32">
        <f t="shared" si="18"/>
        <v>3</v>
      </c>
      <c r="U88" s="32">
        <f t="shared" si="18"/>
        <v>0</v>
      </c>
      <c r="V88" s="32">
        <f t="shared" si="18"/>
        <v>0</v>
      </c>
      <c r="W88" s="32">
        <f t="shared" si="18"/>
        <v>2</v>
      </c>
      <c r="X88" s="32">
        <f t="shared" si="18"/>
        <v>2</v>
      </c>
      <c r="Y88" s="32">
        <f t="shared" si="18"/>
        <v>3</v>
      </c>
      <c r="Z88" s="32">
        <f t="shared" si="18"/>
        <v>2</v>
      </c>
      <c r="AA88" s="32">
        <f t="shared" si="18"/>
        <v>1</v>
      </c>
      <c r="AB88" s="32">
        <f t="shared" si="18"/>
        <v>0</v>
      </c>
      <c r="AC88" s="32">
        <f t="shared" si="18"/>
        <v>0</v>
      </c>
      <c r="AD88" s="32">
        <f t="shared" si="18"/>
        <v>1</v>
      </c>
      <c r="AE88" s="32">
        <f t="shared" si="18"/>
        <v>2</v>
      </c>
      <c r="AF88" s="32">
        <f t="shared" si="18"/>
        <v>0</v>
      </c>
      <c r="AG88" s="32">
        <f t="shared" si="18"/>
        <v>0</v>
      </c>
      <c r="AH88" s="172">
        <f t="shared" si="18"/>
        <v>0</v>
      </c>
      <c r="AI88" s="469">
        <f t="shared" ref="AI88:AJ98" si="19">IF($AK$4&lt;&gt;"",0,SUM($D88:$AH88))</f>
        <v>35</v>
      </c>
      <c r="AJ88" s="470">
        <f t="shared" si="19"/>
        <v>35</v>
      </c>
    </row>
    <row r="89" spans="1:36" ht="20.100000000000001" customHeight="1" x14ac:dyDescent="0.15">
      <c r="A89" s="465"/>
      <c r="B89" s="454">
        <f>IF(B28&lt;&gt;"",B28,0)</f>
        <v>400</v>
      </c>
      <c r="C89" s="455"/>
      <c r="D89" s="32">
        <f>D65</f>
        <v>0</v>
      </c>
      <c r="E89" s="32">
        <f t="shared" ref="E89:AH89" si="20">E65</f>
        <v>0</v>
      </c>
      <c r="F89" s="32">
        <f t="shared" si="20"/>
        <v>0</v>
      </c>
      <c r="G89" s="32">
        <f t="shared" si="20"/>
        <v>0</v>
      </c>
      <c r="H89" s="32">
        <f t="shared" si="20"/>
        <v>0</v>
      </c>
      <c r="I89" s="32">
        <f t="shared" si="20"/>
        <v>0</v>
      </c>
      <c r="J89" s="32">
        <f t="shared" si="20"/>
        <v>0</v>
      </c>
      <c r="K89" s="32">
        <f t="shared" si="20"/>
        <v>0</v>
      </c>
      <c r="L89" s="32">
        <f t="shared" si="20"/>
        <v>0</v>
      </c>
      <c r="M89" s="32">
        <f t="shared" si="20"/>
        <v>0</v>
      </c>
      <c r="N89" s="32">
        <f t="shared" si="20"/>
        <v>0</v>
      </c>
      <c r="O89" s="32">
        <f t="shared" si="20"/>
        <v>0</v>
      </c>
      <c r="P89" s="32">
        <f t="shared" si="20"/>
        <v>0</v>
      </c>
      <c r="Q89" s="32">
        <f t="shared" si="20"/>
        <v>0</v>
      </c>
      <c r="R89" s="32">
        <f t="shared" si="20"/>
        <v>0</v>
      </c>
      <c r="S89" s="32">
        <f t="shared" si="20"/>
        <v>0</v>
      </c>
      <c r="T89" s="32">
        <f t="shared" si="20"/>
        <v>0</v>
      </c>
      <c r="U89" s="32">
        <f t="shared" si="20"/>
        <v>0</v>
      </c>
      <c r="V89" s="32">
        <f t="shared" si="20"/>
        <v>0</v>
      </c>
      <c r="W89" s="32">
        <f t="shared" si="20"/>
        <v>0</v>
      </c>
      <c r="X89" s="32">
        <f t="shared" si="20"/>
        <v>2</v>
      </c>
      <c r="Y89" s="32">
        <f t="shared" si="20"/>
        <v>2</v>
      </c>
      <c r="Z89" s="32">
        <f t="shared" si="20"/>
        <v>2</v>
      </c>
      <c r="AA89" s="32">
        <f t="shared" si="20"/>
        <v>2</v>
      </c>
      <c r="AB89" s="32">
        <f t="shared" si="20"/>
        <v>0</v>
      </c>
      <c r="AC89" s="32">
        <f t="shared" si="20"/>
        <v>0</v>
      </c>
      <c r="AD89" s="32">
        <f t="shared" si="20"/>
        <v>2</v>
      </c>
      <c r="AE89" s="32">
        <f t="shared" si="20"/>
        <v>2</v>
      </c>
      <c r="AF89" s="32">
        <f t="shared" si="20"/>
        <v>0</v>
      </c>
      <c r="AG89" s="32">
        <f t="shared" si="20"/>
        <v>0</v>
      </c>
      <c r="AH89" s="172">
        <f t="shared" si="20"/>
        <v>0</v>
      </c>
      <c r="AI89" s="473">
        <f t="shared" ref="AI89:AJ97" si="21">IF($AK$4&lt;&gt;"",0,SUM($D89:$AH89))</f>
        <v>12</v>
      </c>
      <c r="AJ89" s="474">
        <f t="shared" si="21"/>
        <v>12</v>
      </c>
    </row>
    <row r="90" spans="1:36" ht="20.100000000000001" customHeight="1" x14ac:dyDescent="0.15">
      <c r="A90" s="465"/>
      <c r="B90" s="454">
        <f t="shared" ref="B90:B96" si="22">IF(B29&lt;&gt;"",B29,0)</f>
        <v>600</v>
      </c>
      <c r="C90" s="455"/>
      <c r="D90" s="32">
        <f t="shared" ref="D90:AH96" si="23">D66</f>
        <v>0</v>
      </c>
      <c r="E90" s="32">
        <f t="shared" si="23"/>
        <v>0</v>
      </c>
      <c r="F90" s="32">
        <f t="shared" si="23"/>
        <v>0</v>
      </c>
      <c r="G90" s="32">
        <f t="shared" si="23"/>
        <v>0</v>
      </c>
      <c r="H90" s="32">
        <f t="shared" si="23"/>
        <v>0</v>
      </c>
      <c r="I90" s="32">
        <f t="shared" si="23"/>
        <v>0</v>
      </c>
      <c r="J90" s="32">
        <f t="shared" si="23"/>
        <v>0</v>
      </c>
      <c r="K90" s="32">
        <f t="shared" si="23"/>
        <v>0</v>
      </c>
      <c r="L90" s="32">
        <f t="shared" si="23"/>
        <v>0</v>
      </c>
      <c r="M90" s="32">
        <f t="shared" si="23"/>
        <v>0</v>
      </c>
      <c r="N90" s="32">
        <f t="shared" si="23"/>
        <v>0</v>
      </c>
      <c r="O90" s="32">
        <f t="shared" si="23"/>
        <v>0</v>
      </c>
      <c r="P90" s="32">
        <f t="shared" si="23"/>
        <v>0</v>
      </c>
      <c r="Q90" s="32">
        <f t="shared" si="23"/>
        <v>0</v>
      </c>
      <c r="R90" s="32">
        <f t="shared" si="23"/>
        <v>0</v>
      </c>
      <c r="S90" s="32">
        <f t="shared" si="23"/>
        <v>0</v>
      </c>
      <c r="T90" s="32">
        <f t="shared" si="23"/>
        <v>0</v>
      </c>
      <c r="U90" s="32">
        <f t="shared" si="23"/>
        <v>0</v>
      </c>
      <c r="V90" s="32">
        <f t="shared" si="23"/>
        <v>0</v>
      </c>
      <c r="W90" s="32">
        <f t="shared" si="23"/>
        <v>0</v>
      </c>
      <c r="X90" s="32">
        <f t="shared" si="23"/>
        <v>0</v>
      </c>
      <c r="Y90" s="32">
        <f t="shared" si="23"/>
        <v>0</v>
      </c>
      <c r="Z90" s="32">
        <f t="shared" si="23"/>
        <v>0</v>
      </c>
      <c r="AA90" s="32">
        <f t="shared" si="23"/>
        <v>0</v>
      </c>
      <c r="AB90" s="32">
        <f t="shared" si="23"/>
        <v>0</v>
      </c>
      <c r="AC90" s="32">
        <f t="shared" si="23"/>
        <v>0</v>
      </c>
      <c r="AD90" s="32">
        <f t="shared" si="23"/>
        <v>0</v>
      </c>
      <c r="AE90" s="32">
        <f t="shared" si="23"/>
        <v>0</v>
      </c>
      <c r="AF90" s="32">
        <f t="shared" si="23"/>
        <v>0</v>
      </c>
      <c r="AG90" s="32">
        <f t="shared" si="23"/>
        <v>0</v>
      </c>
      <c r="AH90" s="172">
        <f t="shared" si="23"/>
        <v>0</v>
      </c>
      <c r="AI90" s="473">
        <f t="shared" si="21"/>
        <v>0</v>
      </c>
      <c r="AJ90" s="474">
        <f t="shared" si="21"/>
        <v>0</v>
      </c>
    </row>
    <row r="91" spans="1:36" ht="20.100000000000001" customHeight="1" x14ac:dyDescent="0.15">
      <c r="A91" s="465"/>
      <c r="B91" s="454">
        <f t="shared" si="22"/>
        <v>700</v>
      </c>
      <c r="C91" s="455"/>
      <c r="D91" s="32">
        <f t="shared" si="23"/>
        <v>0</v>
      </c>
      <c r="E91" s="32">
        <f t="shared" si="23"/>
        <v>0</v>
      </c>
      <c r="F91" s="32">
        <f t="shared" si="23"/>
        <v>0</v>
      </c>
      <c r="G91" s="32">
        <f t="shared" si="23"/>
        <v>0</v>
      </c>
      <c r="H91" s="32">
        <f t="shared" si="23"/>
        <v>0</v>
      </c>
      <c r="I91" s="32">
        <f t="shared" si="23"/>
        <v>0</v>
      </c>
      <c r="J91" s="32">
        <f t="shared" si="23"/>
        <v>0</v>
      </c>
      <c r="K91" s="32">
        <f t="shared" si="23"/>
        <v>0</v>
      </c>
      <c r="L91" s="32">
        <f t="shared" si="23"/>
        <v>0</v>
      </c>
      <c r="M91" s="32">
        <f t="shared" si="23"/>
        <v>0</v>
      </c>
      <c r="N91" s="32">
        <f t="shared" si="23"/>
        <v>0</v>
      </c>
      <c r="O91" s="32">
        <f t="shared" si="23"/>
        <v>0</v>
      </c>
      <c r="P91" s="32">
        <f t="shared" si="23"/>
        <v>0</v>
      </c>
      <c r="Q91" s="32">
        <f t="shared" si="23"/>
        <v>0</v>
      </c>
      <c r="R91" s="32">
        <f t="shared" si="23"/>
        <v>0</v>
      </c>
      <c r="S91" s="32">
        <f t="shared" si="23"/>
        <v>0</v>
      </c>
      <c r="T91" s="32">
        <f t="shared" si="23"/>
        <v>0</v>
      </c>
      <c r="U91" s="32">
        <f t="shared" si="23"/>
        <v>0</v>
      </c>
      <c r="V91" s="32">
        <f t="shared" si="23"/>
        <v>0</v>
      </c>
      <c r="W91" s="32">
        <f t="shared" si="23"/>
        <v>0</v>
      </c>
      <c r="X91" s="32">
        <f t="shared" si="23"/>
        <v>0</v>
      </c>
      <c r="Y91" s="32">
        <f t="shared" si="23"/>
        <v>0</v>
      </c>
      <c r="Z91" s="32">
        <f t="shared" si="23"/>
        <v>0</v>
      </c>
      <c r="AA91" s="32">
        <f t="shared" si="23"/>
        <v>0</v>
      </c>
      <c r="AB91" s="32">
        <f t="shared" si="23"/>
        <v>0</v>
      </c>
      <c r="AC91" s="32">
        <f t="shared" si="23"/>
        <v>0</v>
      </c>
      <c r="AD91" s="32">
        <f t="shared" si="23"/>
        <v>0</v>
      </c>
      <c r="AE91" s="32">
        <f t="shared" si="23"/>
        <v>0</v>
      </c>
      <c r="AF91" s="32">
        <f t="shared" si="23"/>
        <v>0</v>
      </c>
      <c r="AG91" s="32">
        <f t="shared" si="23"/>
        <v>0</v>
      </c>
      <c r="AH91" s="172">
        <f t="shared" si="23"/>
        <v>0</v>
      </c>
      <c r="AI91" s="473">
        <f t="shared" si="21"/>
        <v>0</v>
      </c>
      <c r="AJ91" s="474">
        <f t="shared" si="21"/>
        <v>0</v>
      </c>
    </row>
    <row r="92" spans="1:36" ht="20.100000000000001" customHeight="1" x14ac:dyDescent="0.15">
      <c r="A92" s="465"/>
      <c r="B92" s="454">
        <f t="shared" si="22"/>
        <v>800</v>
      </c>
      <c r="C92" s="455"/>
      <c r="D92" s="32">
        <f t="shared" si="23"/>
        <v>0</v>
      </c>
      <c r="E92" s="32">
        <f t="shared" si="23"/>
        <v>0</v>
      </c>
      <c r="F92" s="32">
        <f t="shared" si="23"/>
        <v>0</v>
      </c>
      <c r="G92" s="32">
        <f t="shared" si="23"/>
        <v>0</v>
      </c>
      <c r="H92" s="32">
        <f t="shared" si="23"/>
        <v>0</v>
      </c>
      <c r="I92" s="32">
        <f t="shared" si="23"/>
        <v>0</v>
      </c>
      <c r="J92" s="32">
        <f t="shared" si="23"/>
        <v>0</v>
      </c>
      <c r="K92" s="32">
        <f t="shared" si="23"/>
        <v>0</v>
      </c>
      <c r="L92" s="32">
        <f t="shared" si="23"/>
        <v>0</v>
      </c>
      <c r="M92" s="32">
        <f t="shared" si="23"/>
        <v>0</v>
      </c>
      <c r="N92" s="32">
        <f t="shared" si="23"/>
        <v>0</v>
      </c>
      <c r="O92" s="32">
        <f t="shared" si="23"/>
        <v>0</v>
      </c>
      <c r="P92" s="32">
        <f t="shared" si="23"/>
        <v>0</v>
      </c>
      <c r="Q92" s="32">
        <f t="shared" si="23"/>
        <v>0</v>
      </c>
      <c r="R92" s="32">
        <f t="shared" si="23"/>
        <v>0</v>
      </c>
      <c r="S92" s="32">
        <f t="shared" si="23"/>
        <v>0</v>
      </c>
      <c r="T92" s="32">
        <f t="shared" si="23"/>
        <v>0</v>
      </c>
      <c r="U92" s="32">
        <f t="shared" si="23"/>
        <v>0</v>
      </c>
      <c r="V92" s="32">
        <f t="shared" si="23"/>
        <v>0</v>
      </c>
      <c r="W92" s="32">
        <f t="shared" si="23"/>
        <v>0</v>
      </c>
      <c r="X92" s="32">
        <f t="shared" si="23"/>
        <v>0</v>
      </c>
      <c r="Y92" s="32">
        <f t="shared" si="23"/>
        <v>0</v>
      </c>
      <c r="Z92" s="32">
        <f t="shared" si="23"/>
        <v>0</v>
      </c>
      <c r="AA92" s="32">
        <f t="shared" si="23"/>
        <v>0</v>
      </c>
      <c r="AB92" s="32">
        <f t="shared" si="23"/>
        <v>0</v>
      </c>
      <c r="AC92" s="32">
        <f t="shared" si="23"/>
        <v>0</v>
      </c>
      <c r="AD92" s="32">
        <f t="shared" si="23"/>
        <v>0</v>
      </c>
      <c r="AE92" s="32">
        <f t="shared" si="23"/>
        <v>0</v>
      </c>
      <c r="AF92" s="32">
        <f t="shared" si="23"/>
        <v>0</v>
      </c>
      <c r="AG92" s="32">
        <f t="shared" si="23"/>
        <v>0</v>
      </c>
      <c r="AH92" s="172">
        <f t="shared" si="23"/>
        <v>0</v>
      </c>
      <c r="AI92" s="473">
        <f t="shared" si="21"/>
        <v>0</v>
      </c>
      <c r="AJ92" s="474">
        <f t="shared" si="21"/>
        <v>0</v>
      </c>
    </row>
    <row r="93" spans="1:36" ht="20.100000000000001" customHeight="1" x14ac:dyDescent="0.15">
      <c r="A93" s="465"/>
      <c r="B93" s="454">
        <f t="shared" si="22"/>
        <v>900</v>
      </c>
      <c r="C93" s="455"/>
      <c r="D93" s="32">
        <f t="shared" si="23"/>
        <v>0</v>
      </c>
      <c r="E93" s="32">
        <f t="shared" si="23"/>
        <v>0</v>
      </c>
      <c r="F93" s="32">
        <f t="shared" si="23"/>
        <v>0</v>
      </c>
      <c r="G93" s="32">
        <f t="shared" si="23"/>
        <v>0</v>
      </c>
      <c r="H93" s="32">
        <f t="shared" si="23"/>
        <v>0</v>
      </c>
      <c r="I93" s="32">
        <f t="shared" si="23"/>
        <v>0</v>
      </c>
      <c r="J93" s="32">
        <f t="shared" si="23"/>
        <v>0</v>
      </c>
      <c r="K93" s="32">
        <f t="shared" si="23"/>
        <v>0</v>
      </c>
      <c r="L93" s="32">
        <f t="shared" si="23"/>
        <v>0</v>
      </c>
      <c r="M93" s="32">
        <f t="shared" si="23"/>
        <v>0</v>
      </c>
      <c r="N93" s="32">
        <f t="shared" si="23"/>
        <v>0</v>
      </c>
      <c r="O93" s="32">
        <f t="shared" si="23"/>
        <v>0</v>
      </c>
      <c r="P93" s="32">
        <f t="shared" si="23"/>
        <v>0</v>
      </c>
      <c r="Q93" s="32">
        <f t="shared" si="23"/>
        <v>0</v>
      </c>
      <c r="R93" s="32">
        <f t="shared" si="23"/>
        <v>0</v>
      </c>
      <c r="S93" s="32">
        <f t="shared" si="23"/>
        <v>0</v>
      </c>
      <c r="T93" s="32">
        <f t="shared" si="23"/>
        <v>0</v>
      </c>
      <c r="U93" s="32">
        <f t="shared" si="23"/>
        <v>0</v>
      </c>
      <c r="V93" s="32">
        <f t="shared" si="23"/>
        <v>0</v>
      </c>
      <c r="W93" s="32">
        <f t="shared" si="23"/>
        <v>0</v>
      </c>
      <c r="X93" s="32">
        <f t="shared" si="23"/>
        <v>0</v>
      </c>
      <c r="Y93" s="32">
        <f t="shared" si="23"/>
        <v>0</v>
      </c>
      <c r="Z93" s="32">
        <f t="shared" si="23"/>
        <v>0</v>
      </c>
      <c r="AA93" s="32">
        <f t="shared" si="23"/>
        <v>0</v>
      </c>
      <c r="AB93" s="32">
        <f>AB69</f>
        <v>0</v>
      </c>
      <c r="AC93" s="32">
        <f t="shared" si="23"/>
        <v>0</v>
      </c>
      <c r="AD93" s="32">
        <f t="shared" si="23"/>
        <v>0</v>
      </c>
      <c r="AE93" s="32">
        <f t="shared" si="23"/>
        <v>0</v>
      </c>
      <c r="AF93" s="32">
        <f t="shared" si="23"/>
        <v>0</v>
      </c>
      <c r="AG93" s="32">
        <f t="shared" si="23"/>
        <v>0</v>
      </c>
      <c r="AH93" s="172">
        <f t="shared" si="23"/>
        <v>0</v>
      </c>
      <c r="AI93" s="473">
        <f t="shared" si="21"/>
        <v>0</v>
      </c>
      <c r="AJ93" s="474">
        <f t="shared" si="21"/>
        <v>0</v>
      </c>
    </row>
    <row r="94" spans="1:36" ht="20.100000000000001" customHeight="1" x14ac:dyDescent="0.15">
      <c r="A94" s="465"/>
      <c r="B94" s="454">
        <f t="shared" si="22"/>
        <v>1000</v>
      </c>
      <c r="C94" s="455"/>
      <c r="D94" s="32">
        <f t="shared" si="23"/>
        <v>0</v>
      </c>
      <c r="E94" s="32">
        <f t="shared" si="23"/>
        <v>0</v>
      </c>
      <c r="F94" s="32">
        <f t="shared" si="23"/>
        <v>0</v>
      </c>
      <c r="G94" s="32">
        <f t="shared" si="23"/>
        <v>0</v>
      </c>
      <c r="H94" s="32">
        <f t="shared" si="23"/>
        <v>0</v>
      </c>
      <c r="I94" s="32">
        <f t="shared" si="23"/>
        <v>0</v>
      </c>
      <c r="J94" s="32">
        <f t="shared" si="23"/>
        <v>0</v>
      </c>
      <c r="K94" s="32">
        <f t="shared" si="23"/>
        <v>0</v>
      </c>
      <c r="L94" s="32">
        <f t="shared" si="23"/>
        <v>0</v>
      </c>
      <c r="M94" s="32">
        <f t="shared" si="23"/>
        <v>0</v>
      </c>
      <c r="N94" s="32">
        <f t="shared" si="23"/>
        <v>0</v>
      </c>
      <c r="O94" s="32">
        <f t="shared" si="23"/>
        <v>0</v>
      </c>
      <c r="P94" s="32">
        <f t="shared" si="23"/>
        <v>0</v>
      </c>
      <c r="Q94" s="32">
        <f t="shared" si="23"/>
        <v>0</v>
      </c>
      <c r="R94" s="32">
        <f t="shared" si="23"/>
        <v>0</v>
      </c>
      <c r="S94" s="32">
        <f t="shared" si="23"/>
        <v>0</v>
      </c>
      <c r="T94" s="32">
        <f t="shared" si="23"/>
        <v>0</v>
      </c>
      <c r="U94" s="32">
        <f t="shared" si="23"/>
        <v>0</v>
      </c>
      <c r="V94" s="32">
        <f t="shared" si="23"/>
        <v>0</v>
      </c>
      <c r="W94" s="32">
        <f t="shared" si="23"/>
        <v>0</v>
      </c>
      <c r="X94" s="32">
        <f t="shared" si="23"/>
        <v>0</v>
      </c>
      <c r="Y94" s="32">
        <f t="shared" si="23"/>
        <v>0</v>
      </c>
      <c r="Z94" s="32">
        <f t="shared" si="23"/>
        <v>0</v>
      </c>
      <c r="AA94" s="32">
        <f t="shared" si="23"/>
        <v>0</v>
      </c>
      <c r="AB94" s="32">
        <f t="shared" si="23"/>
        <v>0</v>
      </c>
      <c r="AC94" s="32">
        <f t="shared" si="23"/>
        <v>0</v>
      </c>
      <c r="AD94" s="32">
        <f t="shared" si="23"/>
        <v>0</v>
      </c>
      <c r="AE94" s="32">
        <f t="shared" si="23"/>
        <v>0</v>
      </c>
      <c r="AF94" s="32">
        <f t="shared" si="23"/>
        <v>0</v>
      </c>
      <c r="AG94" s="32">
        <f t="shared" si="23"/>
        <v>0</v>
      </c>
      <c r="AH94" s="172">
        <f t="shared" si="23"/>
        <v>0</v>
      </c>
      <c r="AI94" s="473">
        <f t="shared" si="21"/>
        <v>0</v>
      </c>
      <c r="AJ94" s="474">
        <f t="shared" si="21"/>
        <v>0</v>
      </c>
    </row>
    <row r="95" spans="1:36" ht="20.100000000000001" customHeight="1" x14ac:dyDescent="0.15">
      <c r="A95" s="465"/>
      <c r="B95" s="454">
        <f t="shared" si="22"/>
        <v>0</v>
      </c>
      <c r="C95" s="455"/>
      <c r="D95" s="32">
        <f t="shared" si="23"/>
        <v>0</v>
      </c>
      <c r="E95" s="32">
        <f t="shared" si="23"/>
        <v>0</v>
      </c>
      <c r="F95" s="32">
        <f t="shared" si="23"/>
        <v>0</v>
      </c>
      <c r="G95" s="32">
        <f t="shared" si="23"/>
        <v>0</v>
      </c>
      <c r="H95" s="32">
        <f t="shared" si="23"/>
        <v>0</v>
      </c>
      <c r="I95" s="32">
        <f t="shared" si="23"/>
        <v>0</v>
      </c>
      <c r="J95" s="32">
        <f t="shared" si="23"/>
        <v>0</v>
      </c>
      <c r="K95" s="32">
        <f t="shared" si="23"/>
        <v>0</v>
      </c>
      <c r="L95" s="32">
        <f t="shared" si="23"/>
        <v>0</v>
      </c>
      <c r="M95" s="32">
        <f t="shared" si="23"/>
        <v>0</v>
      </c>
      <c r="N95" s="32">
        <f t="shared" si="23"/>
        <v>0</v>
      </c>
      <c r="O95" s="32">
        <f t="shared" si="23"/>
        <v>0</v>
      </c>
      <c r="P95" s="32">
        <f t="shared" si="23"/>
        <v>0</v>
      </c>
      <c r="Q95" s="32">
        <f t="shared" si="23"/>
        <v>0</v>
      </c>
      <c r="R95" s="32">
        <f t="shared" si="23"/>
        <v>0</v>
      </c>
      <c r="S95" s="32">
        <f t="shared" si="23"/>
        <v>0</v>
      </c>
      <c r="T95" s="32">
        <f t="shared" si="23"/>
        <v>0</v>
      </c>
      <c r="U95" s="32">
        <f t="shared" si="23"/>
        <v>0</v>
      </c>
      <c r="V95" s="32">
        <f t="shared" si="23"/>
        <v>0</v>
      </c>
      <c r="W95" s="32">
        <f t="shared" si="23"/>
        <v>0</v>
      </c>
      <c r="X95" s="32">
        <f t="shared" si="23"/>
        <v>0</v>
      </c>
      <c r="Y95" s="32">
        <f t="shared" si="23"/>
        <v>0</v>
      </c>
      <c r="Z95" s="32">
        <f t="shared" si="23"/>
        <v>0</v>
      </c>
      <c r="AA95" s="32">
        <f t="shared" si="23"/>
        <v>0</v>
      </c>
      <c r="AB95" s="32">
        <f t="shared" si="23"/>
        <v>0</v>
      </c>
      <c r="AC95" s="32">
        <f t="shared" si="23"/>
        <v>0</v>
      </c>
      <c r="AD95" s="32">
        <f t="shared" si="23"/>
        <v>0</v>
      </c>
      <c r="AE95" s="32">
        <f t="shared" si="23"/>
        <v>0</v>
      </c>
      <c r="AF95" s="32">
        <f t="shared" si="23"/>
        <v>0</v>
      </c>
      <c r="AG95" s="32">
        <f t="shared" si="23"/>
        <v>0</v>
      </c>
      <c r="AH95" s="172">
        <f t="shared" si="23"/>
        <v>0</v>
      </c>
      <c r="AI95" s="473">
        <f t="shared" si="21"/>
        <v>0</v>
      </c>
      <c r="AJ95" s="474">
        <f t="shared" si="21"/>
        <v>0</v>
      </c>
    </row>
    <row r="96" spans="1:36" ht="20.100000000000001" customHeight="1" thickBot="1" x14ac:dyDescent="0.2">
      <c r="A96" s="465"/>
      <c r="B96" s="456">
        <f t="shared" si="22"/>
        <v>0</v>
      </c>
      <c r="C96" s="457"/>
      <c r="D96" s="189">
        <f t="shared" si="23"/>
        <v>0</v>
      </c>
      <c r="E96" s="189">
        <f t="shared" si="23"/>
        <v>0</v>
      </c>
      <c r="F96" s="189">
        <f t="shared" si="23"/>
        <v>0</v>
      </c>
      <c r="G96" s="189">
        <f t="shared" si="23"/>
        <v>0</v>
      </c>
      <c r="H96" s="189">
        <f t="shared" si="23"/>
        <v>0</v>
      </c>
      <c r="I96" s="189">
        <f t="shared" si="23"/>
        <v>0</v>
      </c>
      <c r="J96" s="189">
        <f t="shared" si="23"/>
        <v>0</v>
      </c>
      <c r="K96" s="189">
        <f t="shared" si="23"/>
        <v>0</v>
      </c>
      <c r="L96" s="189">
        <f t="shared" si="23"/>
        <v>0</v>
      </c>
      <c r="M96" s="189">
        <f t="shared" si="23"/>
        <v>0</v>
      </c>
      <c r="N96" s="189">
        <f t="shared" si="23"/>
        <v>0</v>
      </c>
      <c r="O96" s="189">
        <f t="shared" si="23"/>
        <v>0</v>
      </c>
      <c r="P96" s="189">
        <f t="shared" si="23"/>
        <v>0</v>
      </c>
      <c r="Q96" s="189">
        <f t="shared" si="23"/>
        <v>0</v>
      </c>
      <c r="R96" s="189">
        <f t="shared" si="23"/>
        <v>0</v>
      </c>
      <c r="S96" s="189">
        <f t="shared" si="23"/>
        <v>0</v>
      </c>
      <c r="T96" s="189">
        <f t="shared" si="23"/>
        <v>0</v>
      </c>
      <c r="U96" s="189">
        <f t="shared" si="23"/>
        <v>0</v>
      </c>
      <c r="V96" s="189">
        <f t="shared" si="23"/>
        <v>0</v>
      </c>
      <c r="W96" s="189">
        <f t="shared" si="23"/>
        <v>0</v>
      </c>
      <c r="X96" s="189">
        <f t="shared" si="23"/>
        <v>0</v>
      </c>
      <c r="Y96" s="189">
        <f t="shared" si="23"/>
        <v>0</v>
      </c>
      <c r="Z96" s="189">
        <f t="shared" si="23"/>
        <v>0</v>
      </c>
      <c r="AA96" s="189">
        <f t="shared" si="23"/>
        <v>0</v>
      </c>
      <c r="AB96" s="189">
        <f t="shared" si="23"/>
        <v>0</v>
      </c>
      <c r="AC96" s="189">
        <f t="shared" si="23"/>
        <v>0</v>
      </c>
      <c r="AD96" s="189">
        <f t="shared" si="23"/>
        <v>0</v>
      </c>
      <c r="AE96" s="189">
        <f t="shared" si="23"/>
        <v>0</v>
      </c>
      <c r="AF96" s="189">
        <f t="shared" si="23"/>
        <v>0</v>
      </c>
      <c r="AG96" s="189">
        <f t="shared" si="23"/>
        <v>0</v>
      </c>
      <c r="AH96" s="190">
        <f t="shared" si="23"/>
        <v>0</v>
      </c>
      <c r="AI96" s="471">
        <f t="shared" si="21"/>
        <v>0</v>
      </c>
      <c r="AJ96" s="472">
        <f t="shared" si="21"/>
        <v>0</v>
      </c>
    </row>
    <row r="97" spans="1:36" ht="20.100000000000001" customHeight="1" thickTop="1" thickBot="1" x14ac:dyDescent="0.2">
      <c r="A97" s="466"/>
      <c r="B97" s="460" t="s">
        <v>167</v>
      </c>
      <c r="C97" s="461"/>
      <c r="D97" s="191">
        <f>SUM(D$88:D$96)</f>
        <v>1</v>
      </c>
      <c r="E97" s="191">
        <f t="shared" ref="E97:AH97" si="24">SUM(E$88:E$96)</f>
        <v>2</v>
      </c>
      <c r="F97" s="191">
        <f t="shared" si="24"/>
        <v>1</v>
      </c>
      <c r="G97" s="191">
        <f t="shared" si="24"/>
        <v>0</v>
      </c>
      <c r="H97" s="191">
        <f t="shared" si="24"/>
        <v>0</v>
      </c>
      <c r="I97" s="191">
        <f t="shared" si="24"/>
        <v>1</v>
      </c>
      <c r="J97" s="191">
        <f t="shared" si="24"/>
        <v>2</v>
      </c>
      <c r="K97" s="191">
        <f t="shared" si="24"/>
        <v>2</v>
      </c>
      <c r="L97" s="191">
        <f t="shared" si="24"/>
        <v>2</v>
      </c>
      <c r="M97" s="191">
        <f t="shared" si="24"/>
        <v>1</v>
      </c>
      <c r="N97" s="191">
        <f t="shared" si="24"/>
        <v>0</v>
      </c>
      <c r="O97" s="191">
        <f t="shared" si="24"/>
        <v>0</v>
      </c>
      <c r="P97" s="191">
        <f t="shared" si="24"/>
        <v>1</v>
      </c>
      <c r="Q97" s="191">
        <f t="shared" si="24"/>
        <v>2</v>
      </c>
      <c r="R97" s="191">
        <f t="shared" si="24"/>
        <v>1</v>
      </c>
      <c r="S97" s="191">
        <f t="shared" si="24"/>
        <v>3</v>
      </c>
      <c r="T97" s="191">
        <f t="shared" si="24"/>
        <v>3</v>
      </c>
      <c r="U97" s="191">
        <f t="shared" si="24"/>
        <v>0</v>
      </c>
      <c r="V97" s="191">
        <f t="shared" si="24"/>
        <v>0</v>
      </c>
      <c r="W97" s="191">
        <f t="shared" si="24"/>
        <v>2</v>
      </c>
      <c r="X97" s="191">
        <f t="shared" si="24"/>
        <v>4</v>
      </c>
      <c r="Y97" s="191">
        <f t="shared" si="24"/>
        <v>5</v>
      </c>
      <c r="Z97" s="191">
        <f t="shared" si="24"/>
        <v>4</v>
      </c>
      <c r="AA97" s="191">
        <f t="shared" si="24"/>
        <v>3</v>
      </c>
      <c r="AB97" s="191">
        <f t="shared" si="24"/>
        <v>0</v>
      </c>
      <c r="AC97" s="191">
        <f t="shared" si="24"/>
        <v>0</v>
      </c>
      <c r="AD97" s="191">
        <f t="shared" si="24"/>
        <v>3</v>
      </c>
      <c r="AE97" s="191">
        <f t="shared" si="24"/>
        <v>4</v>
      </c>
      <c r="AF97" s="191">
        <f t="shared" si="24"/>
        <v>0</v>
      </c>
      <c r="AG97" s="191">
        <f t="shared" si="24"/>
        <v>0</v>
      </c>
      <c r="AH97" s="192">
        <f t="shared" si="24"/>
        <v>0</v>
      </c>
      <c r="AI97" s="481">
        <f t="shared" si="21"/>
        <v>47</v>
      </c>
      <c r="AJ97" s="482">
        <f t="shared" si="21"/>
        <v>47</v>
      </c>
    </row>
    <row r="98" spans="1:36" ht="20.100000000000001" customHeight="1" thickBot="1" x14ac:dyDescent="0.2">
      <c r="A98" s="332" t="s">
        <v>43</v>
      </c>
      <c r="B98" s="333"/>
      <c r="C98" s="333"/>
      <c r="D98" s="181">
        <f>D87+D97</f>
        <v>33</v>
      </c>
      <c r="E98" s="181">
        <f t="shared" ref="E98:AH98" si="25">E87+E97</f>
        <v>41</v>
      </c>
      <c r="F98" s="181">
        <f t="shared" si="25"/>
        <v>34</v>
      </c>
      <c r="G98" s="181">
        <f t="shared" si="25"/>
        <v>0</v>
      </c>
      <c r="H98" s="181">
        <f t="shared" si="25"/>
        <v>0</v>
      </c>
      <c r="I98" s="181">
        <f t="shared" si="25"/>
        <v>33</v>
      </c>
      <c r="J98" s="181">
        <f t="shared" si="25"/>
        <v>53</v>
      </c>
      <c r="K98" s="181">
        <f t="shared" si="25"/>
        <v>33</v>
      </c>
      <c r="L98" s="181">
        <f t="shared" si="25"/>
        <v>52</v>
      </c>
      <c r="M98" s="181">
        <f t="shared" si="25"/>
        <v>47</v>
      </c>
      <c r="N98" s="181">
        <f t="shared" si="25"/>
        <v>0</v>
      </c>
      <c r="O98" s="181">
        <f t="shared" si="25"/>
        <v>0</v>
      </c>
      <c r="P98" s="181">
        <f t="shared" si="25"/>
        <v>24</v>
      </c>
      <c r="Q98" s="181">
        <f t="shared" si="25"/>
        <v>43</v>
      </c>
      <c r="R98" s="181">
        <f t="shared" si="25"/>
        <v>103</v>
      </c>
      <c r="S98" s="181">
        <f t="shared" si="25"/>
        <v>50</v>
      </c>
      <c r="T98" s="181">
        <f t="shared" si="25"/>
        <v>39</v>
      </c>
      <c r="U98" s="181">
        <f t="shared" si="25"/>
        <v>0</v>
      </c>
      <c r="V98" s="181">
        <f t="shared" si="25"/>
        <v>0</v>
      </c>
      <c r="W98" s="181">
        <f t="shared" si="25"/>
        <v>35</v>
      </c>
      <c r="X98" s="181">
        <f t="shared" si="25"/>
        <v>26</v>
      </c>
      <c r="Y98" s="181">
        <f t="shared" si="25"/>
        <v>49</v>
      </c>
      <c r="Z98" s="181">
        <f t="shared" si="25"/>
        <v>34</v>
      </c>
      <c r="AA98" s="181">
        <f t="shared" si="25"/>
        <v>63</v>
      </c>
      <c r="AB98" s="181">
        <f t="shared" si="25"/>
        <v>0</v>
      </c>
      <c r="AC98" s="181">
        <f t="shared" si="25"/>
        <v>0</v>
      </c>
      <c r="AD98" s="181">
        <f t="shared" si="25"/>
        <v>35</v>
      </c>
      <c r="AE98" s="181">
        <f t="shared" si="25"/>
        <v>54</v>
      </c>
      <c r="AF98" s="181">
        <f t="shared" si="25"/>
        <v>0</v>
      </c>
      <c r="AG98" s="181">
        <f t="shared" si="25"/>
        <v>0</v>
      </c>
      <c r="AH98" s="193">
        <f t="shared" si="25"/>
        <v>0</v>
      </c>
      <c r="AI98" s="483">
        <f t="shared" si="19"/>
        <v>881</v>
      </c>
      <c r="AJ98" s="484">
        <f t="shared" si="19"/>
        <v>881</v>
      </c>
    </row>
    <row r="99" spans="1:36" ht="3" customHeight="1" x14ac:dyDescent="0.15"/>
    <row r="100" spans="1:36" ht="14.25" thickBot="1" x14ac:dyDescent="0.2">
      <c r="A100" s="29" t="s">
        <v>42</v>
      </c>
    </row>
    <row r="101" spans="1:36" ht="20.100000000000001" customHeight="1" x14ac:dyDescent="0.15">
      <c r="A101" s="364" t="s">
        <v>26</v>
      </c>
      <c r="B101" s="364"/>
      <c r="C101" s="27" t="s">
        <v>39</v>
      </c>
      <c r="D101" s="27">
        <f t="shared" ref="D101:AH101" si="26">D27</f>
        <v>0</v>
      </c>
      <c r="E101" s="27">
        <f t="shared" si="26"/>
        <v>1</v>
      </c>
      <c r="F101" s="27">
        <f t="shared" si="26"/>
        <v>4</v>
      </c>
      <c r="G101" s="27">
        <f t="shared" si="26"/>
        <v>0</v>
      </c>
      <c r="H101" s="27">
        <f t="shared" si="26"/>
        <v>0</v>
      </c>
      <c r="I101" s="27">
        <f t="shared" si="26"/>
        <v>0</v>
      </c>
      <c r="J101" s="27">
        <f t="shared" si="26"/>
        <v>0</v>
      </c>
      <c r="K101" s="27">
        <f t="shared" si="26"/>
        <v>0</v>
      </c>
      <c r="L101" s="27">
        <f t="shared" si="26"/>
        <v>1</v>
      </c>
      <c r="M101" s="27">
        <f t="shared" si="26"/>
        <v>0</v>
      </c>
      <c r="N101" s="27">
        <f t="shared" si="26"/>
        <v>0</v>
      </c>
      <c r="O101" s="27">
        <f t="shared" si="26"/>
        <v>0</v>
      </c>
      <c r="P101" s="27">
        <f t="shared" si="26"/>
        <v>0</v>
      </c>
      <c r="Q101" s="27">
        <f t="shared" si="26"/>
        <v>0</v>
      </c>
      <c r="R101" s="27">
        <f t="shared" si="26"/>
        <v>2</v>
      </c>
      <c r="S101" s="27">
        <f t="shared" si="26"/>
        <v>0</v>
      </c>
      <c r="T101" s="27">
        <f t="shared" si="26"/>
        <v>8</v>
      </c>
      <c r="U101" s="27">
        <f t="shared" si="26"/>
        <v>0</v>
      </c>
      <c r="V101" s="27">
        <f t="shared" si="26"/>
        <v>0</v>
      </c>
      <c r="W101" s="27">
        <f t="shared" si="26"/>
        <v>0</v>
      </c>
      <c r="X101" s="27">
        <f t="shared" si="26"/>
        <v>0</v>
      </c>
      <c r="Y101" s="27">
        <f t="shared" si="26"/>
        <v>0</v>
      </c>
      <c r="Z101" s="27">
        <f t="shared" si="26"/>
        <v>1</v>
      </c>
      <c r="AA101" s="27">
        <f t="shared" si="26"/>
        <v>1</v>
      </c>
      <c r="AB101" s="27">
        <f t="shared" si="26"/>
        <v>0</v>
      </c>
      <c r="AC101" s="27">
        <f t="shared" si="26"/>
        <v>0</v>
      </c>
      <c r="AD101" s="27">
        <f t="shared" si="26"/>
        <v>1</v>
      </c>
      <c r="AE101" s="27">
        <f t="shared" si="26"/>
        <v>0</v>
      </c>
      <c r="AF101" s="27">
        <f t="shared" si="26"/>
        <v>0</v>
      </c>
      <c r="AG101" s="27">
        <f t="shared" si="26"/>
        <v>0</v>
      </c>
      <c r="AH101" s="174">
        <f t="shared" si="26"/>
        <v>0</v>
      </c>
      <c r="AI101" s="477">
        <f t="shared" ref="AI101:AJ103" si="27">IF($AK$4&lt;&gt;"",0,SUM($D101:$AH101))</f>
        <v>19</v>
      </c>
      <c r="AJ101" s="478">
        <f t="shared" si="27"/>
        <v>19</v>
      </c>
    </row>
    <row r="102" spans="1:36" ht="20.100000000000001" customHeight="1" thickBot="1" x14ac:dyDescent="0.2">
      <c r="A102" s="339"/>
      <c r="B102" s="339"/>
      <c r="C102" s="26" t="s">
        <v>38</v>
      </c>
      <c r="D102" s="26">
        <f t="shared" ref="D102:AH102" si="28">D64</f>
        <v>0</v>
      </c>
      <c r="E102" s="26">
        <f t="shared" si="28"/>
        <v>0</v>
      </c>
      <c r="F102" s="26">
        <f t="shared" si="28"/>
        <v>0</v>
      </c>
      <c r="G102" s="26">
        <f t="shared" si="28"/>
        <v>0</v>
      </c>
      <c r="H102" s="26">
        <f t="shared" si="28"/>
        <v>0</v>
      </c>
      <c r="I102" s="26">
        <f t="shared" si="28"/>
        <v>0</v>
      </c>
      <c r="J102" s="26">
        <f t="shared" si="28"/>
        <v>0</v>
      </c>
      <c r="K102" s="26">
        <f t="shared" si="28"/>
        <v>0</v>
      </c>
      <c r="L102" s="26">
        <f t="shared" si="28"/>
        <v>0</v>
      </c>
      <c r="M102" s="26">
        <f t="shared" si="28"/>
        <v>0</v>
      </c>
      <c r="N102" s="26">
        <f t="shared" si="28"/>
        <v>0</v>
      </c>
      <c r="O102" s="26">
        <f t="shared" si="28"/>
        <v>0</v>
      </c>
      <c r="P102" s="26">
        <f t="shared" si="28"/>
        <v>0</v>
      </c>
      <c r="Q102" s="26">
        <f t="shared" si="28"/>
        <v>0</v>
      </c>
      <c r="R102" s="26">
        <f t="shared" si="28"/>
        <v>0</v>
      </c>
      <c r="S102" s="26">
        <f t="shared" si="28"/>
        <v>0</v>
      </c>
      <c r="T102" s="26">
        <f t="shared" si="28"/>
        <v>0</v>
      </c>
      <c r="U102" s="26">
        <f t="shared" si="28"/>
        <v>0</v>
      </c>
      <c r="V102" s="26">
        <f t="shared" si="28"/>
        <v>0</v>
      </c>
      <c r="W102" s="26">
        <f t="shared" si="28"/>
        <v>0</v>
      </c>
      <c r="X102" s="26">
        <f t="shared" si="28"/>
        <v>0</v>
      </c>
      <c r="Y102" s="26">
        <f t="shared" si="28"/>
        <v>0</v>
      </c>
      <c r="Z102" s="26">
        <f t="shared" si="28"/>
        <v>0</v>
      </c>
      <c r="AA102" s="26">
        <f t="shared" si="28"/>
        <v>0</v>
      </c>
      <c r="AB102" s="26">
        <f t="shared" si="28"/>
        <v>0</v>
      </c>
      <c r="AC102" s="26">
        <f t="shared" si="28"/>
        <v>0</v>
      </c>
      <c r="AD102" s="26">
        <f t="shared" si="28"/>
        <v>0</v>
      </c>
      <c r="AE102" s="26">
        <f t="shared" si="28"/>
        <v>0</v>
      </c>
      <c r="AF102" s="26">
        <f t="shared" si="28"/>
        <v>0</v>
      </c>
      <c r="AG102" s="26">
        <f t="shared" si="28"/>
        <v>0</v>
      </c>
      <c r="AH102" s="25">
        <f t="shared" si="28"/>
        <v>0</v>
      </c>
      <c r="AI102" s="479">
        <f t="shared" si="27"/>
        <v>0</v>
      </c>
      <c r="AJ102" s="480">
        <f t="shared" si="27"/>
        <v>0</v>
      </c>
    </row>
    <row r="103" spans="1:36" ht="20.100000000000001" customHeight="1" thickBot="1" x14ac:dyDescent="0.2">
      <c r="A103" s="467" t="s">
        <v>41</v>
      </c>
      <c r="B103" s="468"/>
      <c r="C103" s="468"/>
      <c r="D103" s="24">
        <f t="shared" ref="D103:AH103" si="29">SUM(D101:D102)</f>
        <v>0</v>
      </c>
      <c r="E103" s="24">
        <f t="shared" si="29"/>
        <v>1</v>
      </c>
      <c r="F103" s="24">
        <f t="shared" si="29"/>
        <v>4</v>
      </c>
      <c r="G103" s="24">
        <f t="shared" si="29"/>
        <v>0</v>
      </c>
      <c r="H103" s="24">
        <f t="shared" si="29"/>
        <v>0</v>
      </c>
      <c r="I103" s="24">
        <f t="shared" si="29"/>
        <v>0</v>
      </c>
      <c r="J103" s="24">
        <f t="shared" si="29"/>
        <v>0</v>
      </c>
      <c r="K103" s="24">
        <f t="shared" si="29"/>
        <v>0</v>
      </c>
      <c r="L103" s="24">
        <f t="shared" si="29"/>
        <v>1</v>
      </c>
      <c r="M103" s="24">
        <f t="shared" si="29"/>
        <v>0</v>
      </c>
      <c r="N103" s="24">
        <f t="shared" si="29"/>
        <v>0</v>
      </c>
      <c r="O103" s="24">
        <f t="shared" si="29"/>
        <v>0</v>
      </c>
      <c r="P103" s="24">
        <f t="shared" si="29"/>
        <v>0</v>
      </c>
      <c r="Q103" s="24">
        <f t="shared" si="29"/>
        <v>0</v>
      </c>
      <c r="R103" s="24">
        <f t="shared" si="29"/>
        <v>2</v>
      </c>
      <c r="S103" s="24">
        <f t="shared" si="29"/>
        <v>0</v>
      </c>
      <c r="T103" s="24">
        <f t="shared" si="29"/>
        <v>8</v>
      </c>
      <c r="U103" s="24">
        <f t="shared" si="29"/>
        <v>0</v>
      </c>
      <c r="V103" s="24">
        <f t="shared" si="29"/>
        <v>0</v>
      </c>
      <c r="W103" s="24">
        <f t="shared" si="29"/>
        <v>0</v>
      </c>
      <c r="X103" s="24">
        <f t="shared" si="29"/>
        <v>0</v>
      </c>
      <c r="Y103" s="24">
        <f t="shared" si="29"/>
        <v>0</v>
      </c>
      <c r="Z103" s="24">
        <f t="shared" si="29"/>
        <v>1</v>
      </c>
      <c r="AA103" s="24">
        <f t="shared" si="29"/>
        <v>1</v>
      </c>
      <c r="AB103" s="24">
        <f t="shared" si="29"/>
        <v>0</v>
      </c>
      <c r="AC103" s="24">
        <f t="shared" si="29"/>
        <v>0</v>
      </c>
      <c r="AD103" s="24">
        <f t="shared" si="29"/>
        <v>1</v>
      </c>
      <c r="AE103" s="24">
        <f t="shared" si="29"/>
        <v>0</v>
      </c>
      <c r="AF103" s="24">
        <f t="shared" si="29"/>
        <v>0</v>
      </c>
      <c r="AG103" s="24">
        <f t="shared" si="29"/>
        <v>0</v>
      </c>
      <c r="AH103" s="23">
        <f t="shared" si="29"/>
        <v>0</v>
      </c>
      <c r="AI103" s="475">
        <f t="shared" si="27"/>
        <v>19</v>
      </c>
      <c r="AJ103" s="476">
        <f t="shared" si="27"/>
        <v>19</v>
      </c>
    </row>
    <row r="104" spans="1:36" ht="5.0999999999999996" customHeight="1" x14ac:dyDescent="0.15">
      <c r="A104" s="28"/>
      <c r="B104" s="28"/>
      <c r="C104" s="28"/>
    </row>
    <row r="105" spans="1:36" ht="20.100000000000001" hidden="1" customHeight="1" x14ac:dyDescent="0.15">
      <c r="A105" s="295"/>
      <c r="B105" s="295"/>
      <c r="C105" s="295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</row>
    <row r="106" spans="1:36" ht="20.100000000000001" hidden="1" customHeight="1" x14ac:dyDescent="0.15"/>
    <row r="107" spans="1:36" ht="20.100000000000001" hidden="1" customHeight="1" x14ac:dyDescent="0.15"/>
    <row r="108" spans="1:36" ht="20.100000000000001" hidden="1" customHeight="1" x14ac:dyDescent="0.15"/>
    <row r="109" spans="1:36" ht="20.100000000000001" hidden="1" customHeight="1" x14ac:dyDescent="0.15"/>
    <row r="110" spans="1:36" ht="20.100000000000001" hidden="1" customHeight="1" thickBot="1" x14ac:dyDescent="0.2"/>
    <row r="111" spans="1:36" ht="20.100000000000001" customHeight="1" thickBot="1" x14ac:dyDescent="0.2"/>
    <row r="112" spans="1:36" ht="20.100000000000001" customHeight="1" x14ac:dyDescent="0.15">
      <c r="D112" s="22"/>
      <c r="E112" s="22"/>
      <c r="F112" s="22"/>
      <c r="G112" s="329" t="s">
        <v>36</v>
      </c>
      <c r="H112" s="330"/>
      <c r="I112" s="330"/>
      <c r="J112" s="330"/>
      <c r="K112" s="330"/>
      <c r="L112" s="330"/>
      <c r="M112" s="331"/>
      <c r="N112" s="329" t="s">
        <v>35</v>
      </c>
      <c r="O112" s="330"/>
      <c r="P112" s="330"/>
      <c r="Q112" s="330"/>
      <c r="R112" s="330"/>
      <c r="S112" s="330"/>
      <c r="T112" s="331"/>
    </row>
    <row r="113" spans="1:20" ht="20.100000000000001" customHeight="1" x14ac:dyDescent="0.15">
      <c r="A113" s="21" t="s">
        <v>34</v>
      </c>
      <c r="D113" s="344" t="s">
        <v>33</v>
      </c>
      <c r="E113" s="344"/>
      <c r="F113" s="315"/>
      <c r="G113" s="345" t="s">
        <v>32</v>
      </c>
      <c r="H113" s="344"/>
      <c r="I113" s="344"/>
      <c r="J113" s="344" t="s">
        <v>31</v>
      </c>
      <c r="K113" s="344"/>
      <c r="L113" s="344"/>
      <c r="M113" s="346"/>
      <c r="N113" s="345" t="s">
        <v>32</v>
      </c>
      <c r="O113" s="344"/>
      <c r="P113" s="344"/>
      <c r="Q113" s="344" t="s">
        <v>31</v>
      </c>
      <c r="R113" s="344"/>
      <c r="S113" s="344"/>
      <c r="T113" s="346"/>
    </row>
    <row r="114" spans="1:20" ht="20.100000000000001" customHeight="1" x14ac:dyDescent="0.15">
      <c r="A114" s="487" t="s">
        <v>39</v>
      </c>
      <c r="B114" s="487" t="s">
        <v>159</v>
      </c>
      <c r="C114" s="487"/>
      <c r="D114" s="428">
        <f>AI78</f>
        <v>362</v>
      </c>
      <c r="E114" s="428"/>
      <c r="F114" s="429"/>
      <c r="G114" s="436">
        <v>500</v>
      </c>
      <c r="H114" s="437"/>
      <c r="I114" s="437"/>
      <c r="J114" s="428">
        <f>IFERROR($D114*G114,"")</f>
        <v>181000</v>
      </c>
      <c r="K114" s="428"/>
      <c r="L114" s="428"/>
      <c r="M114" s="433"/>
      <c r="N114" s="436">
        <f>G114</f>
        <v>500</v>
      </c>
      <c r="O114" s="437"/>
      <c r="P114" s="437"/>
      <c r="Q114" s="428">
        <f>IFERROR($D114*N114,"")</f>
        <v>181000</v>
      </c>
      <c r="R114" s="428"/>
      <c r="S114" s="428"/>
      <c r="T114" s="433"/>
    </row>
    <row r="115" spans="1:20" ht="20.100000000000001" customHeight="1" x14ac:dyDescent="0.15">
      <c r="A115" s="487"/>
      <c r="B115" s="487"/>
      <c r="C115" s="487"/>
      <c r="D115" s="428">
        <f t="shared" ref="D115:D122" si="30">AI79</f>
        <v>469</v>
      </c>
      <c r="E115" s="428"/>
      <c r="F115" s="429"/>
      <c r="G115" s="436">
        <f t="shared" ref="G115:G122" si="31">IF(B28&lt;&gt;"",B28,"")</f>
        <v>400</v>
      </c>
      <c r="H115" s="437"/>
      <c r="I115" s="437"/>
      <c r="J115" s="428">
        <f>IFERROR($D115*G115,"")</f>
        <v>187600</v>
      </c>
      <c r="K115" s="428"/>
      <c r="L115" s="428"/>
      <c r="M115" s="433"/>
      <c r="N115" s="436">
        <f t="shared" ref="N115:N122" si="32">G115</f>
        <v>400</v>
      </c>
      <c r="O115" s="437"/>
      <c r="P115" s="437"/>
      <c r="Q115" s="428">
        <f t="shared" ref="Q115:Q135" si="33">IFERROR($D115*N115,"")</f>
        <v>187600</v>
      </c>
      <c r="R115" s="428"/>
      <c r="S115" s="428"/>
      <c r="T115" s="433"/>
    </row>
    <row r="116" spans="1:20" ht="20.100000000000001" customHeight="1" x14ac:dyDescent="0.15">
      <c r="A116" s="487"/>
      <c r="B116" s="487"/>
      <c r="C116" s="487"/>
      <c r="D116" s="428">
        <f t="shared" si="30"/>
        <v>0</v>
      </c>
      <c r="E116" s="428"/>
      <c r="F116" s="429"/>
      <c r="G116" s="436">
        <f t="shared" si="31"/>
        <v>600</v>
      </c>
      <c r="H116" s="437"/>
      <c r="I116" s="437"/>
      <c r="J116" s="428">
        <f t="shared" ref="J116:J135" si="34">IFERROR($D116*G116,"")</f>
        <v>0</v>
      </c>
      <c r="K116" s="428"/>
      <c r="L116" s="428"/>
      <c r="M116" s="433"/>
      <c r="N116" s="436">
        <f t="shared" si="32"/>
        <v>600</v>
      </c>
      <c r="O116" s="437"/>
      <c r="P116" s="437"/>
      <c r="Q116" s="428">
        <f t="shared" si="33"/>
        <v>0</v>
      </c>
      <c r="R116" s="428"/>
      <c r="S116" s="428"/>
      <c r="T116" s="433"/>
    </row>
    <row r="117" spans="1:20" ht="20.100000000000001" customHeight="1" x14ac:dyDescent="0.15">
      <c r="A117" s="487"/>
      <c r="B117" s="487"/>
      <c r="C117" s="487"/>
      <c r="D117" s="428">
        <f t="shared" si="30"/>
        <v>0</v>
      </c>
      <c r="E117" s="428"/>
      <c r="F117" s="429"/>
      <c r="G117" s="436">
        <f t="shared" si="31"/>
        <v>700</v>
      </c>
      <c r="H117" s="437"/>
      <c r="I117" s="437"/>
      <c r="J117" s="428">
        <f t="shared" si="34"/>
        <v>0</v>
      </c>
      <c r="K117" s="428"/>
      <c r="L117" s="428"/>
      <c r="M117" s="433"/>
      <c r="N117" s="436">
        <f t="shared" si="32"/>
        <v>700</v>
      </c>
      <c r="O117" s="437"/>
      <c r="P117" s="437"/>
      <c r="Q117" s="428">
        <f t="shared" si="33"/>
        <v>0</v>
      </c>
      <c r="R117" s="428"/>
      <c r="S117" s="428"/>
      <c r="T117" s="433"/>
    </row>
    <row r="118" spans="1:20" ht="20.100000000000001" customHeight="1" x14ac:dyDescent="0.15">
      <c r="A118" s="487"/>
      <c r="B118" s="487"/>
      <c r="C118" s="487"/>
      <c r="D118" s="428">
        <f t="shared" si="30"/>
        <v>2</v>
      </c>
      <c r="E118" s="428"/>
      <c r="F118" s="429"/>
      <c r="G118" s="436">
        <f t="shared" si="31"/>
        <v>800</v>
      </c>
      <c r="H118" s="437"/>
      <c r="I118" s="437"/>
      <c r="J118" s="428">
        <f t="shared" si="34"/>
        <v>1600</v>
      </c>
      <c r="K118" s="428"/>
      <c r="L118" s="428"/>
      <c r="M118" s="433"/>
      <c r="N118" s="436">
        <f t="shared" si="32"/>
        <v>800</v>
      </c>
      <c r="O118" s="437"/>
      <c r="P118" s="437"/>
      <c r="Q118" s="428">
        <f t="shared" si="33"/>
        <v>1600</v>
      </c>
      <c r="R118" s="428"/>
      <c r="S118" s="428"/>
      <c r="T118" s="433"/>
    </row>
    <row r="119" spans="1:20" ht="20.100000000000001" customHeight="1" x14ac:dyDescent="0.15">
      <c r="A119" s="487"/>
      <c r="B119" s="487"/>
      <c r="C119" s="487"/>
      <c r="D119" s="428">
        <f t="shared" si="30"/>
        <v>0</v>
      </c>
      <c r="E119" s="428"/>
      <c r="F119" s="429"/>
      <c r="G119" s="436">
        <f t="shared" si="31"/>
        <v>900</v>
      </c>
      <c r="H119" s="437"/>
      <c r="I119" s="437"/>
      <c r="J119" s="428">
        <f t="shared" si="34"/>
        <v>0</v>
      </c>
      <c r="K119" s="428"/>
      <c r="L119" s="428"/>
      <c r="M119" s="433"/>
      <c r="N119" s="436">
        <f t="shared" si="32"/>
        <v>900</v>
      </c>
      <c r="O119" s="437"/>
      <c r="P119" s="437"/>
      <c r="Q119" s="428">
        <f t="shared" si="33"/>
        <v>0</v>
      </c>
      <c r="R119" s="428"/>
      <c r="S119" s="428"/>
      <c r="T119" s="433"/>
    </row>
    <row r="120" spans="1:20" ht="20.100000000000001" customHeight="1" x14ac:dyDescent="0.15">
      <c r="A120" s="487"/>
      <c r="B120" s="487"/>
      <c r="C120" s="487"/>
      <c r="D120" s="428">
        <f t="shared" si="30"/>
        <v>1</v>
      </c>
      <c r="E120" s="428"/>
      <c r="F120" s="429"/>
      <c r="G120" s="436">
        <f t="shared" si="31"/>
        <v>1000</v>
      </c>
      <c r="H120" s="437"/>
      <c r="I120" s="437"/>
      <c r="J120" s="428">
        <f t="shared" si="34"/>
        <v>1000</v>
      </c>
      <c r="K120" s="428"/>
      <c r="L120" s="428"/>
      <c r="M120" s="433"/>
      <c r="N120" s="436">
        <f t="shared" si="32"/>
        <v>1000</v>
      </c>
      <c r="O120" s="437"/>
      <c r="P120" s="437"/>
      <c r="Q120" s="428">
        <f t="shared" si="33"/>
        <v>1000</v>
      </c>
      <c r="R120" s="428"/>
      <c r="S120" s="428"/>
      <c r="T120" s="433"/>
    </row>
    <row r="121" spans="1:20" ht="20.100000000000001" customHeight="1" x14ac:dyDescent="0.15">
      <c r="A121" s="487"/>
      <c r="B121" s="487"/>
      <c r="C121" s="487"/>
      <c r="D121" s="428">
        <f t="shared" si="30"/>
        <v>0</v>
      </c>
      <c r="E121" s="428"/>
      <c r="F121" s="429"/>
      <c r="G121" s="436" t="str">
        <f t="shared" si="31"/>
        <v/>
      </c>
      <c r="H121" s="437"/>
      <c r="I121" s="437"/>
      <c r="J121" s="428" t="str">
        <f t="shared" si="34"/>
        <v/>
      </c>
      <c r="K121" s="428"/>
      <c r="L121" s="428"/>
      <c r="M121" s="433"/>
      <c r="N121" s="436" t="str">
        <f t="shared" si="32"/>
        <v/>
      </c>
      <c r="O121" s="437"/>
      <c r="P121" s="437"/>
      <c r="Q121" s="428" t="str">
        <f t="shared" si="33"/>
        <v/>
      </c>
      <c r="R121" s="428"/>
      <c r="S121" s="428"/>
      <c r="T121" s="433"/>
    </row>
    <row r="122" spans="1:20" ht="20.100000000000001" customHeight="1" x14ac:dyDescent="0.15">
      <c r="A122" s="487"/>
      <c r="B122" s="487"/>
      <c r="C122" s="487"/>
      <c r="D122" s="428">
        <f t="shared" si="30"/>
        <v>0</v>
      </c>
      <c r="E122" s="428"/>
      <c r="F122" s="429"/>
      <c r="G122" s="430" t="str">
        <f t="shared" si="31"/>
        <v/>
      </c>
      <c r="H122" s="431"/>
      <c r="I122" s="432"/>
      <c r="J122" s="428" t="str">
        <f t="shared" si="34"/>
        <v/>
      </c>
      <c r="K122" s="428"/>
      <c r="L122" s="428"/>
      <c r="M122" s="433"/>
      <c r="N122" s="430" t="str">
        <f t="shared" si="32"/>
        <v/>
      </c>
      <c r="O122" s="431"/>
      <c r="P122" s="432"/>
      <c r="Q122" s="429" t="str">
        <f t="shared" si="33"/>
        <v/>
      </c>
      <c r="R122" s="434"/>
      <c r="S122" s="434"/>
      <c r="T122" s="435"/>
    </row>
    <row r="123" spans="1:20" ht="20.100000000000001" customHeight="1" x14ac:dyDescent="0.15">
      <c r="A123" s="487"/>
      <c r="B123" s="487" t="s">
        <v>26</v>
      </c>
      <c r="C123" s="487"/>
      <c r="D123" s="428">
        <f>$AI$101</f>
        <v>19</v>
      </c>
      <c r="E123" s="428"/>
      <c r="F123" s="429"/>
      <c r="G123" s="436">
        <v>50</v>
      </c>
      <c r="H123" s="437"/>
      <c r="I123" s="437"/>
      <c r="J123" s="428">
        <f t="shared" si="34"/>
        <v>950</v>
      </c>
      <c r="K123" s="428"/>
      <c r="L123" s="428"/>
      <c r="M123" s="433"/>
      <c r="N123" s="436">
        <v>50</v>
      </c>
      <c r="O123" s="437"/>
      <c r="P123" s="437"/>
      <c r="Q123" s="428">
        <f t="shared" si="33"/>
        <v>950</v>
      </c>
      <c r="R123" s="428"/>
      <c r="S123" s="428"/>
      <c r="T123" s="433"/>
    </row>
    <row r="124" spans="1:20" ht="20.100000000000001" customHeight="1" x14ac:dyDescent="0.15">
      <c r="A124" s="464" t="s">
        <v>38</v>
      </c>
      <c r="B124" s="489" t="s">
        <v>159</v>
      </c>
      <c r="C124" s="490"/>
      <c r="D124" s="438">
        <f>AI88</f>
        <v>35</v>
      </c>
      <c r="E124" s="438"/>
      <c r="F124" s="439"/>
      <c r="G124" s="440">
        <v>500</v>
      </c>
      <c r="H124" s="441"/>
      <c r="I124" s="441"/>
      <c r="J124" s="438">
        <f t="shared" si="34"/>
        <v>17500</v>
      </c>
      <c r="K124" s="438"/>
      <c r="L124" s="438"/>
      <c r="M124" s="442"/>
      <c r="N124" s="440">
        <f>G124</f>
        <v>500</v>
      </c>
      <c r="O124" s="441"/>
      <c r="P124" s="441"/>
      <c r="Q124" s="438">
        <f t="shared" si="33"/>
        <v>17500</v>
      </c>
      <c r="R124" s="438"/>
      <c r="S124" s="438"/>
      <c r="T124" s="442"/>
    </row>
    <row r="125" spans="1:20" ht="20.100000000000001" customHeight="1" x14ac:dyDescent="0.15">
      <c r="A125" s="465"/>
      <c r="B125" s="491"/>
      <c r="C125" s="492"/>
      <c r="D125" s="438">
        <f t="shared" ref="D125:D132" si="35">AI89</f>
        <v>12</v>
      </c>
      <c r="E125" s="438"/>
      <c r="F125" s="439"/>
      <c r="G125" s="440">
        <f>IF(B28&lt;&gt;"",B28,"")</f>
        <v>400</v>
      </c>
      <c r="H125" s="441"/>
      <c r="I125" s="441"/>
      <c r="J125" s="438">
        <f t="shared" si="34"/>
        <v>4800</v>
      </c>
      <c r="K125" s="438"/>
      <c r="L125" s="438"/>
      <c r="M125" s="442"/>
      <c r="N125" s="440">
        <f t="shared" ref="N125:N132" si="36">G125</f>
        <v>400</v>
      </c>
      <c r="O125" s="441"/>
      <c r="P125" s="441"/>
      <c r="Q125" s="438">
        <f t="shared" si="33"/>
        <v>4800</v>
      </c>
      <c r="R125" s="438"/>
      <c r="S125" s="438"/>
      <c r="T125" s="442"/>
    </row>
    <row r="126" spans="1:20" ht="20.100000000000001" customHeight="1" x14ac:dyDescent="0.15">
      <c r="A126" s="465"/>
      <c r="B126" s="491"/>
      <c r="C126" s="492"/>
      <c r="D126" s="438">
        <f t="shared" si="35"/>
        <v>0</v>
      </c>
      <c r="E126" s="438"/>
      <c r="F126" s="439"/>
      <c r="G126" s="440">
        <f t="shared" ref="G126:G132" si="37">IF(B29&lt;&gt;"",B29,"")</f>
        <v>600</v>
      </c>
      <c r="H126" s="441"/>
      <c r="I126" s="441"/>
      <c r="J126" s="438">
        <f t="shared" si="34"/>
        <v>0</v>
      </c>
      <c r="K126" s="438"/>
      <c r="L126" s="438"/>
      <c r="M126" s="442"/>
      <c r="N126" s="440">
        <f t="shared" si="36"/>
        <v>600</v>
      </c>
      <c r="O126" s="441"/>
      <c r="P126" s="441"/>
      <c r="Q126" s="438">
        <f t="shared" si="33"/>
        <v>0</v>
      </c>
      <c r="R126" s="438"/>
      <c r="S126" s="438"/>
      <c r="T126" s="442"/>
    </row>
    <row r="127" spans="1:20" ht="20.100000000000001" customHeight="1" x14ac:dyDescent="0.15">
      <c r="A127" s="465"/>
      <c r="B127" s="491"/>
      <c r="C127" s="492"/>
      <c r="D127" s="438">
        <f t="shared" si="35"/>
        <v>0</v>
      </c>
      <c r="E127" s="438"/>
      <c r="F127" s="439"/>
      <c r="G127" s="440">
        <f t="shared" si="37"/>
        <v>700</v>
      </c>
      <c r="H127" s="441"/>
      <c r="I127" s="441"/>
      <c r="J127" s="438">
        <f t="shared" si="34"/>
        <v>0</v>
      </c>
      <c r="K127" s="438"/>
      <c r="L127" s="438"/>
      <c r="M127" s="442"/>
      <c r="N127" s="440">
        <f t="shared" si="36"/>
        <v>700</v>
      </c>
      <c r="O127" s="441"/>
      <c r="P127" s="441"/>
      <c r="Q127" s="438">
        <f t="shared" si="33"/>
        <v>0</v>
      </c>
      <c r="R127" s="438"/>
      <c r="S127" s="438"/>
      <c r="T127" s="442"/>
    </row>
    <row r="128" spans="1:20" ht="20.100000000000001" customHeight="1" x14ac:dyDescent="0.15">
      <c r="A128" s="465"/>
      <c r="B128" s="491"/>
      <c r="C128" s="492"/>
      <c r="D128" s="438">
        <f t="shared" si="35"/>
        <v>0</v>
      </c>
      <c r="E128" s="438"/>
      <c r="F128" s="439"/>
      <c r="G128" s="440">
        <f t="shared" si="37"/>
        <v>800</v>
      </c>
      <c r="H128" s="441"/>
      <c r="I128" s="441"/>
      <c r="J128" s="438">
        <f t="shared" si="34"/>
        <v>0</v>
      </c>
      <c r="K128" s="438"/>
      <c r="L128" s="438"/>
      <c r="M128" s="442"/>
      <c r="N128" s="440">
        <f t="shared" si="36"/>
        <v>800</v>
      </c>
      <c r="O128" s="441"/>
      <c r="P128" s="441"/>
      <c r="Q128" s="438">
        <f t="shared" si="33"/>
        <v>0</v>
      </c>
      <c r="R128" s="438"/>
      <c r="S128" s="438"/>
      <c r="T128" s="442"/>
    </row>
    <row r="129" spans="1:34" ht="20.100000000000001" customHeight="1" x14ac:dyDescent="0.15">
      <c r="A129" s="465"/>
      <c r="B129" s="491"/>
      <c r="C129" s="492"/>
      <c r="D129" s="438">
        <f t="shared" si="35"/>
        <v>0</v>
      </c>
      <c r="E129" s="438"/>
      <c r="F129" s="439"/>
      <c r="G129" s="440">
        <f t="shared" si="37"/>
        <v>900</v>
      </c>
      <c r="H129" s="441"/>
      <c r="I129" s="441"/>
      <c r="J129" s="438">
        <f t="shared" si="34"/>
        <v>0</v>
      </c>
      <c r="K129" s="438"/>
      <c r="L129" s="438"/>
      <c r="M129" s="442"/>
      <c r="N129" s="440">
        <f t="shared" si="36"/>
        <v>900</v>
      </c>
      <c r="O129" s="441"/>
      <c r="P129" s="441"/>
      <c r="Q129" s="438">
        <f t="shared" si="33"/>
        <v>0</v>
      </c>
      <c r="R129" s="438"/>
      <c r="S129" s="438"/>
      <c r="T129" s="442"/>
    </row>
    <row r="130" spans="1:34" ht="20.100000000000001" customHeight="1" x14ac:dyDescent="0.15">
      <c r="A130" s="465"/>
      <c r="B130" s="491"/>
      <c r="C130" s="492"/>
      <c r="D130" s="438">
        <f t="shared" si="35"/>
        <v>0</v>
      </c>
      <c r="E130" s="438"/>
      <c r="F130" s="439"/>
      <c r="G130" s="440">
        <f t="shared" si="37"/>
        <v>1000</v>
      </c>
      <c r="H130" s="441"/>
      <c r="I130" s="441"/>
      <c r="J130" s="438">
        <f t="shared" si="34"/>
        <v>0</v>
      </c>
      <c r="K130" s="438"/>
      <c r="L130" s="438"/>
      <c r="M130" s="442"/>
      <c r="N130" s="440">
        <f t="shared" si="36"/>
        <v>1000</v>
      </c>
      <c r="O130" s="441"/>
      <c r="P130" s="441"/>
      <c r="Q130" s="438">
        <f t="shared" si="33"/>
        <v>0</v>
      </c>
      <c r="R130" s="438"/>
      <c r="S130" s="438"/>
      <c r="T130" s="442"/>
    </row>
    <row r="131" spans="1:34" ht="20.100000000000001" customHeight="1" x14ac:dyDescent="0.15">
      <c r="A131" s="465"/>
      <c r="B131" s="491"/>
      <c r="C131" s="492"/>
      <c r="D131" s="438">
        <f t="shared" si="35"/>
        <v>0</v>
      </c>
      <c r="E131" s="438"/>
      <c r="F131" s="439"/>
      <c r="G131" s="440" t="str">
        <f t="shared" si="37"/>
        <v/>
      </c>
      <c r="H131" s="441"/>
      <c r="I131" s="441"/>
      <c r="J131" s="438" t="str">
        <f t="shared" si="34"/>
        <v/>
      </c>
      <c r="K131" s="438"/>
      <c r="L131" s="438"/>
      <c r="M131" s="442"/>
      <c r="N131" s="440" t="str">
        <f t="shared" si="36"/>
        <v/>
      </c>
      <c r="O131" s="441"/>
      <c r="P131" s="441"/>
      <c r="Q131" s="438" t="str">
        <f t="shared" si="33"/>
        <v/>
      </c>
      <c r="R131" s="438"/>
      <c r="S131" s="438"/>
      <c r="T131" s="442"/>
    </row>
    <row r="132" spans="1:34" ht="20.100000000000001" customHeight="1" x14ac:dyDescent="0.15">
      <c r="A132" s="465"/>
      <c r="B132" s="493"/>
      <c r="C132" s="494"/>
      <c r="D132" s="438">
        <f t="shared" si="35"/>
        <v>0</v>
      </c>
      <c r="E132" s="438"/>
      <c r="F132" s="439"/>
      <c r="G132" s="440" t="str">
        <f t="shared" si="37"/>
        <v/>
      </c>
      <c r="H132" s="441"/>
      <c r="I132" s="441"/>
      <c r="J132" s="438" t="str">
        <f t="shared" si="34"/>
        <v/>
      </c>
      <c r="K132" s="438"/>
      <c r="L132" s="438"/>
      <c r="M132" s="442"/>
      <c r="N132" s="440" t="str">
        <f t="shared" si="36"/>
        <v/>
      </c>
      <c r="O132" s="441"/>
      <c r="P132" s="441"/>
      <c r="Q132" s="438" t="str">
        <f t="shared" si="33"/>
        <v/>
      </c>
      <c r="R132" s="438"/>
      <c r="S132" s="438"/>
      <c r="T132" s="442"/>
    </row>
    <row r="133" spans="1:34" ht="20.100000000000001" customHeight="1" x14ac:dyDescent="0.15">
      <c r="A133" s="488"/>
      <c r="B133" s="495" t="s">
        <v>26</v>
      </c>
      <c r="C133" s="496"/>
      <c r="D133" s="438">
        <f>$AI$102</f>
        <v>0</v>
      </c>
      <c r="E133" s="438"/>
      <c r="F133" s="439"/>
      <c r="G133" s="440">
        <v>50</v>
      </c>
      <c r="H133" s="441"/>
      <c r="I133" s="441"/>
      <c r="J133" s="438">
        <f t="shared" si="34"/>
        <v>0</v>
      </c>
      <c r="K133" s="438"/>
      <c r="L133" s="438"/>
      <c r="M133" s="442"/>
      <c r="N133" s="440">
        <v>50</v>
      </c>
      <c r="O133" s="441"/>
      <c r="P133" s="441"/>
      <c r="Q133" s="438">
        <f t="shared" si="33"/>
        <v>0</v>
      </c>
      <c r="R133" s="438"/>
      <c r="S133" s="438"/>
      <c r="T133" s="442"/>
    </row>
    <row r="134" spans="1:34" ht="20.100000000000001" customHeight="1" x14ac:dyDescent="0.15">
      <c r="A134" s="364"/>
      <c r="B134" s="364"/>
      <c r="C134" s="365"/>
      <c r="D134" s="366"/>
      <c r="E134" s="366"/>
      <c r="F134" s="367"/>
      <c r="G134" s="368"/>
      <c r="H134" s="369"/>
      <c r="I134" s="369"/>
      <c r="J134" s="366">
        <f t="shared" si="34"/>
        <v>0</v>
      </c>
      <c r="K134" s="366"/>
      <c r="L134" s="366"/>
      <c r="M134" s="370"/>
      <c r="N134" s="368"/>
      <c r="O134" s="369"/>
      <c r="P134" s="369"/>
      <c r="Q134" s="366">
        <f t="shared" si="33"/>
        <v>0</v>
      </c>
      <c r="R134" s="366"/>
      <c r="S134" s="366"/>
      <c r="T134" s="370"/>
    </row>
    <row r="135" spans="1:34" ht="20.100000000000001" customHeight="1" thickBot="1" x14ac:dyDescent="0.2">
      <c r="A135" s="364"/>
      <c r="B135" s="364"/>
      <c r="C135" s="365"/>
      <c r="D135" s="366"/>
      <c r="E135" s="366"/>
      <c r="F135" s="367"/>
      <c r="G135" s="371"/>
      <c r="H135" s="372"/>
      <c r="I135" s="372"/>
      <c r="J135" s="373">
        <f t="shared" si="34"/>
        <v>0</v>
      </c>
      <c r="K135" s="373"/>
      <c r="L135" s="373"/>
      <c r="M135" s="374"/>
      <c r="N135" s="371"/>
      <c r="O135" s="372"/>
      <c r="P135" s="372"/>
      <c r="Q135" s="373">
        <f t="shared" si="33"/>
        <v>0</v>
      </c>
      <c r="R135" s="373"/>
      <c r="S135" s="373"/>
      <c r="T135" s="374"/>
    </row>
    <row r="136" spans="1:34" ht="20.100000000000001" customHeight="1" thickTop="1" thickBot="1" x14ac:dyDescent="0.2">
      <c r="G136" s="359" t="s">
        <v>24</v>
      </c>
      <c r="H136" s="360"/>
      <c r="I136" s="360"/>
      <c r="J136" s="361">
        <f>SUM(J114:M135)</f>
        <v>394450</v>
      </c>
      <c r="K136" s="362"/>
      <c r="L136" s="362"/>
      <c r="M136" s="363"/>
      <c r="N136" s="359" t="s">
        <v>23</v>
      </c>
      <c r="O136" s="360"/>
      <c r="P136" s="360"/>
      <c r="Q136" s="361">
        <f>SUM(Q114:T135)</f>
        <v>394450</v>
      </c>
      <c r="R136" s="362"/>
      <c r="S136" s="362"/>
      <c r="T136" s="363"/>
    </row>
    <row r="137" spans="1:34" ht="20.100000000000001" customHeight="1" x14ac:dyDescent="0.15"/>
    <row r="138" spans="1:34" ht="20.100000000000001" customHeight="1" x14ac:dyDescent="0.15"/>
    <row r="139" spans="1:34" ht="20.100000000000001" customHeight="1" x14ac:dyDescent="0.15">
      <c r="D139" s="20" t="b">
        <f>IF(D$2="",TRUE,WEEKDAY(D$2,2)&gt;5)</f>
        <v>0</v>
      </c>
      <c r="E139" s="20" t="b">
        <f t="shared" ref="E139:AH139" si="38">IF(E$2="",TRUE,WEEKDAY(E$2,2)&gt;5)</f>
        <v>0</v>
      </c>
      <c r="F139" s="20" t="b">
        <f t="shared" si="38"/>
        <v>0</v>
      </c>
      <c r="G139" s="20" t="b">
        <f t="shared" si="38"/>
        <v>1</v>
      </c>
      <c r="H139" s="20" t="b">
        <f t="shared" si="38"/>
        <v>1</v>
      </c>
      <c r="I139" s="20" t="b">
        <f t="shared" si="38"/>
        <v>0</v>
      </c>
      <c r="J139" s="20" t="b">
        <f t="shared" si="38"/>
        <v>0</v>
      </c>
      <c r="K139" s="20" t="b">
        <f t="shared" si="38"/>
        <v>0</v>
      </c>
      <c r="L139" s="20" t="b">
        <f t="shared" si="38"/>
        <v>0</v>
      </c>
      <c r="M139" s="20" t="b">
        <f t="shared" si="38"/>
        <v>0</v>
      </c>
      <c r="N139" s="20" t="b">
        <f t="shared" si="38"/>
        <v>1</v>
      </c>
      <c r="O139" s="20" t="b">
        <f t="shared" si="38"/>
        <v>1</v>
      </c>
      <c r="P139" s="20" t="b">
        <f t="shared" si="38"/>
        <v>0</v>
      </c>
      <c r="Q139" s="20" t="b">
        <f t="shared" si="38"/>
        <v>0</v>
      </c>
      <c r="R139" s="20" t="b">
        <f t="shared" si="38"/>
        <v>0</v>
      </c>
      <c r="S139" s="20" t="b">
        <f t="shared" si="38"/>
        <v>0</v>
      </c>
      <c r="T139" s="20" t="b">
        <f t="shared" si="38"/>
        <v>0</v>
      </c>
      <c r="U139" s="20" t="b">
        <f t="shared" si="38"/>
        <v>1</v>
      </c>
      <c r="V139" s="20" t="b">
        <f t="shared" si="38"/>
        <v>1</v>
      </c>
      <c r="W139" s="20" t="b">
        <f t="shared" si="38"/>
        <v>0</v>
      </c>
      <c r="X139" s="20" t="b">
        <f t="shared" si="38"/>
        <v>0</v>
      </c>
      <c r="Y139" s="20" t="b">
        <f t="shared" si="38"/>
        <v>0</v>
      </c>
      <c r="Z139" s="20" t="b">
        <f t="shared" si="38"/>
        <v>0</v>
      </c>
      <c r="AA139" s="20" t="b">
        <f t="shared" si="38"/>
        <v>0</v>
      </c>
      <c r="AB139" s="20" t="b">
        <f t="shared" si="38"/>
        <v>1</v>
      </c>
      <c r="AC139" s="20" t="b">
        <f t="shared" si="38"/>
        <v>1</v>
      </c>
      <c r="AD139" s="20" t="b">
        <f t="shared" si="38"/>
        <v>0</v>
      </c>
      <c r="AE139" s="20" t="b">
        <f t="shared" si="38"/>
        <v>0</v>
      </c>
      <c r="AF139" s="20" t="b">
        <f t="shared" si="38"/>
        <v>1</v>
      </c>
      <c r="AG139" s="20" t="b">
        <f t="shared" si="38"/>
        <v>1</v>
      </c>
      <c r="AH139" s="20" t="b">
        <f t="shared" si="38"/>
        <v>1</v>
      </c>
    </row>
    <row r="140" spans="1:34" ht="20.100000000000001" customHeight="1" x14ac:dyDescent="0.15">
      <c r="D140" s="20">
        <f>IF(D$2&lt;&gt;"",IF(OR(D$81&gt;0,事業所!D$34&gt;0),MAX($C$140:C$140)+1,IF(WEEKDAY(D$2,2)&lt;6,MAX($C$140:C$140)+1,"")),"")</f>
        <v>1</v>
      </c>
      <c r="E140" s="20">
        <f>IF(E$2&lt;&gt;"",IF(OR(E$81&gt;0,事業所!E$34&gt;0),MAX($C$140:D$140)+1,IF(WEEKDAY(E$2,2)&lt;6,MAX($C$140:D$140)+1,"")),"")</f>
        <v>2</v>
      </c>
      <c r="F140" s="20">
        <f>IF(F$2&lt;&gt;"",IF(OR(F$81&gt;0,事業所!F$34&gt;0),MAX($C$140:E$140)+1,IF(WEEKDAY(F$2,2)&lt;6,MAX($C$140:E$140)+1,"")),"")</f>
        <v>3</v>
      </c>
      <c r="G140" s="20" t="str">
        <f>IF(G$2&lt;&gt;"",IF(OR(G$81&gt;0,事業所!G$34&gt;0),MAX($C$140:F$140)+1,IF(WEEKDAY(G$2,2)&lt;6,MAX($C$140:F$140)+1,"")),"")</f>
        <v/>
      </c>
      <c r="H140" s="20" t="str">
        <f>IF(H$2&lt;&gt;"",IF(OR(H$81&gt;0,事業所!H$34&gt;0),MAX($C$140:G$140)+1,IF(WEEKDAY(H$2,2)&lt;6,MAX($C$140:G$140)+1,"")),"")</f>
        <v/>
      </c>
      <c r="I140" s="20">
        <f>IF(I$2&lt;&gt;"",IF(OR(I$81&gt;0,事業所!I$34&gt;0),MAX($C$140:H$140)+1,IF(WEEKDAY(I$2,2)&lt;6,MAX($C$140:H$140)+1,"")),"")</f>
        <v>4</v>
      </c>
      <c r="J140" s="20">
        <f>IF(J$2&lt;&gt;"",IF(OR(J$81&gt;0,事業所!J$34&gt;0),MAX($C$140:I$140)+1,IF(WEEKDAY(J$2,2)&lt;6,MAX($C$140:I$140)+1,"")),"")</f>
        <v>5</v>
      </c>
      <c r="K140" s="20">
        <f>IF(K$2&lt;&gt;"",IF(OR(K$81&gt;0,事業所!K$34&gt;0),MAX($C$140:J$140)+1,IF(WEEKDAY(K$2,2)&lt;6,MAX($C$140:J$140)+1,"")),"")</f>
        <v>6</v>
      </c>
      <c r="L140" s="20">
        <f>IF(L$2&lt;&gt;"",IF(OR(L$81&gt;0,事業所!L$34&gt;0),MAX($C$140:K$140)+1,IF(WEEKDAY(L$2,2)&lt;6,MAX($C$140:K$140)+1,"")),"")</f>
        <v>7</v>
      </c>
      <c r="M140" s="20">
        <f>IF(M$2&lt;&gt;"",IF(OR(M$81&gt;0,事業所!M$34&gt;0),MAX($C$140:L$140)+1,IF(WEEKDAY(M$2,2)&lt;6,MAX($C$140:L$140)+1,"")),"")</f>
        <v>8</v>
      </c>
      <c r="N140" s="20" t="str">
        <f>IF(N$2&lt;&gt;"",IF(OR(N$81&gt;0,事業所!N$34&gt;0),MAX($C$140:M$140)+1,IF(WEEKDAY(N$2,2)&lt;6,MAX($C$140:M$140)+1,"")),"")</f>
        <v/>
      </c>
      <c r="O140" s="20" t="str">
        <f>IF(O$2&lt;&gt;"",IF(OR(O$81&gt;0,事業所!O$34&gt;0),MAX($C$140:N$140)+1,IF(WEEKDAY(O$2,2)&lt;6,MAX($C$140:N$140)+1,"")),"")</f>
        <v/>
      </c>
      <c r="P140" s="20">
        <f>IF(P$2&lt;&gt;"",IF(OR(P$81&gt;0,事業所!P$34&gt;0),MAX($C$140:O$140)+1,IF(WEEKDAY(P$2,2)&lt;6,MAX($C$140:O$140)+1,"")),"")</f>
        <v>9</v>
      </c>
      <c r="Q140" s="20">
        <f>IF(Q$2&lt;&gt;"",IF(OR(Q$81&gt;0,事業所!Q$34&gt;0),MAX($C$140:P$140)+1,IF(WEEKDAY(Q$2,2)&lt;6,MAX($C$140:P$140)+1,"")),"")</f>
        <v>10</v>
      </c>
      <c r="R140" s="20">
        <f>IF(R$2&lt;&gt;"",IF(OR(R$81&gt;0,事業所!R$34&gt;0),MAX($C$140:Q$140)+1,IF(WEEKDAY(R$2,2)&lt;6,MAX($C$140:Q$140)+1,"")),"")</f>
        <v>11</v>
      </c>
      <c r="S140" s="20">
        <f>IF(S$2&lt;&gt;"",IF(OR(S$81&gt;0,事業所!S$34&gt;0),MAX($C$140:R$140)+1,IF(WEEKDAY(S$2,2)&lt;6,MAX($C$140:R$140)+1,"")),"")</f>
        <v>12</v>
      </c>
      <c r="T140" s="20">
        <f>IF(T$2&lt;&gt;"",IF(OR(T$81&gt;0,事業所!T$34&gt;0),MAX($C$140:S$140)+1,IF(WEEKDAY(T$2,2)&lt;6,MAX($C$140:S$140)+1,"")),"")</f>
        <v>13</v>
      </c>
      <c r="U140" s="20" t="str">
        <f>IF(U$2&lt;&gt;"",IF(OR(U$81&gt;0,事業所!U$34&gt;0),MAX($C$140:T$140)+1,IF(WEEKDAY(U$2,2)&lt;6,MAX($C$140:T$140)+1,"")),"")</f>
        <v/>
      </c>
      <c r="V140" s="20" t="str">
        <f>IF(V$2&lt;&gt;"",IF(OR(V$81&gt;0,事業所!V$34&gt;0),MAX($C$140:U$140)+1,IF(WEEKDAY(V$2,2)&lt;6,MAX($C$140:U$140)+1,"")),"")</f>
        <v/>
      </c>
      <c r="W140" s="20">
        <f>IF(W$2&lt;&gt;"",IF(OR(W$81&gt;0,事業所!W$34&gt;0),MAX($C$140:V$140)+1,IF(WEEKDAY(W$2,2)&lt;6,MAX($C$140:V$140)+1,"")),"")</f>
        <v>14</v>
      </c>
      <c r="X140" s="20">
        <f>IF(X$2&lt;&gt;"",IF(OR(X$81&gt;0,事業所!X$34&gt;0),MAX($C$140:W$140)+1,IF(WEEKDAY(X$2,2)&lt;6,MAX($C$140:W$140)+1,"")),"")</f>
        <v>15</v>
      </c>
      <c r="Y140" s="20">
        <f>IF(Y$2&lt;&gt;"",IF(OR(Y$81&gt;0,事業所!Y$34&gt;0),MAX($C$140:X$140)+1,IF(WEEKDAY(Y$2,2)&lt;6,MAX($C$140:X$140)+1,"")),"")</f>
        <v>16</v>
      </c>
      <c r="Z140" s="20">
        <f>IF(Z$2&lt;&gt;"",IF(OR(Z$81&gt;0,事業所!Z$34&gt;0),MAX($C$140:Y$140)+1,IF(WEEKDAY(Z$2,2)&lt;6,MAX($C$140:Y$140)+1,"")),"")</f>
        <v>17</v>
      </c>
      <c r="AA140" s="20">
        <f>IF(AA$2&lt;&gt;"",IF(OR(AA$81&gt;0,事業所!AA$34&gt;0),MAX($C$140:Z$140)+1,IF(WEEKDAY(AA$2,2)&lt;6,MAX($C$140:Z$140)+1,"")),"")</f>
        <v>18</v>
      </c>
      <c r="AB140" s="20" t="str">
        <f>IF(AB$2&lt;&gt;"",IF(OR(AB$81&gt;0,事業所!AB$34&gt;0),MAX($C$140:AA$140)+1,IF(WEEKDAY(AB$2,2)&lt;6,MAX($C$140:AA$140)+1,"")),"")</f>
        <v/>
      </c>
      <c r="AC140" s="20" t="str">
        <f>IF(AC$2&lt;&gt;"",IF(OR(AC$81&gt;0,事業所!AC$34&gt;0),MAX($C$140:AB$140)+1,IF(WEEKDAY(AC$2,2)&lt;6,MAX($C$140:AB$140)+1,"")),"")</f>
        <v/>
      </c>
      <c r="AD140" s="20">
        <f>IF(AD$2&lt;&gt;"",IF(OR(AD$81&gt;0,事業所!AD$34&gt;0),MAX($C$140:AC$140)+1,IF(WEEKDAY(AD$2,2)&lt;6,MAX($C$140:AC$140)+1,"")),"")</f>
        <v>19</v>
      </c>
      <c r="AE140" s="20">
        <f>IF(AE$2&lt;&gt;"",IF(OR(AE$81&gt;0,事業所!AE$34&gt;0),MAX($C$140:AD$140)+1,IF(WEEKDAY(AE$2,2)&lt;6,MAX($C$140:AD$140)+1,"")),"")</f>
        <v>20</v>
      </c>
      <c r="AF140" s="20" t="str">
        <f>IF(AF$2&lt;&gt;"",IF(OR(AF$81&gt;0,事業所!AF$34&gt;0),MAX($C$140:AE$140)+1,IF(WEEKDAY(AF$2,2)&lt;6,MAX($C$140:AE$140)+1,"")),"")</f>
        <v/>
      </c>
      <c r="AG140" s="20" t="str">
        <f>IF(AG$2&lt;&gt;"",IF(OR(AG$81&gt;0,事業所!AG$34&gt;0),MAX($C$140:AF$140)+1,IF(WEEKDAY(AG$2,2)&lt;6,MAX($C$140:AF$140)+1,"")),"")</f>
        <v/>
      </c>
      <c r="AH140" s="20" t="str">
        <f>IF(AH$2&lt;&gt;"",IF(OR(AH$81&gt;0,事業所!AH$34&gt;0),MAX($C$140:AG$140)+1,IF(WEEKDAY(AH$2,2)&lt;6,MAX($C$140:AG$140)+1,"")),"")</f>
        <v/>
      </c>
    </row>
  </sheetData>
  <mergeCells count="253">
    <mergeCell ref="J136:M136"/>
    <mergeCell ref="N136:P136"/>
    <mergeCell ref="Q136:T136"/>
    <mergeCell ref="A114:A123"/>
    <mergeCell ref="B114:C122"/>
    <mergeCell ref="B123:C123"/>
    <mergeCell ref="A124:A133"/>
    <mergeCell ref="B124:C132"/>
    <mergeCell ref="B133:C133"/>
    <mergeCell ref="A135:C135"/>
    <mergeCell ref="D135:F135"/>
    <mergeCell ref="G136:I136"/>
    <mergeCell ref="G132:I132"/>
    <mergeCell ref="J132:M132"/>
    <mergeCell ref="N132:P132"/>
    <mergeCell ref="Q132:T132"/>
    <mergeCell ref="G130:I130"/>
    <mergeCell ref="J130:M130"/>
    <mergeCell ref="N130:P130"/>
    <mergeCell ref="Q130:T130"/>
    <mergeCell ref="G131:I131"/>
    <mergeCell ref="J131:M131"/>
    <mergeCell ref="N131:P131"/>
    <mergeCell ref="Q131:T131"/>
    <mergeCell ref="A88:A97"/>
    <mergeCell ref="A98:C98"/>
    <mergeCell ref="A101:B102"/>
    <mergeCell ref="A103:C103"/>
    <mergeCell ref="G112:M112"/>
    <mergeCell ref="N112:T112"/>
    <mergeCell ref="AI88:AJ88"/>
    <mergeCell ref="AI96:AJ96"/>
    <mergeCell ref="AI89:AJ89"/>
    <mergeCell ref="AI103:AJ103"/>
    <mergeCell ref="AI95:AJ95"/>
    <mergeCell ref="AI101:AJ101"/>
    <mergeCell ref="AI102:AJ102"/>
    <mergeCell ref="AI90:AJ90"/>
    <mergeCell ref="AI91:AJ91"/>
    <mergeCell ref="AI92:AJ92"/>
    <mergeCell ref="AI93:AJ93"/>
    <mergeCell ref="AI94:AJ94"/>
    <mergeCell ref="AI97:AJ97"/>
    <mergeCell ref="AI98:AJ98"/>
    <mergeCell ref="B88:C88"/>
    <mergeCell ref="B89:C89"/>
    <mergeCell ref="B90:C90"/>
    <mergeCell ref="B91:C91"/>
    <mergeCell ref="G126:I126"/>
    <mergeCell ref="J126:M126"/>
    <mergeCell ref="N126:P126"/>
    <mergeCell ref="Q126:T126"/>
    <mergeCell ref="G127:I127"/>
    <mergeCell ref="J127:M127"/>
    <mergeCell ref="N127:P127"/>
    <mergeCell ref="Q127:T127"/>
    <mergeCell ref="AI87:AJ87"/>
    <mergeCell ref="J119:M119"/>
    <mergeCell ref="N119:P119"/>
    <mergeCell ref="Q119:T119"/>
    <mergeCell ref="D128:F128"/>
    <mergeCell ref="D129:F129"/>
    <mergeCell ref="D130:F130"/>
    <mergeCell ref="G128:I128"/>
    <mergeCell ref="J128:M128"/>
    <mergeCell ref="N128:P128"/>
    <mergeCell ref="Q128:T128"/>
    <mergeCell ref="G129:I129"/>
    <mergeCell ref="J129:M129"/>
    <mergeCell ref="N129:P129"/>
    <mergeCell ref="Q129:T129"/>
    <mergeCell ref="D118:F118"/>
    <mergeCell ref="G118:I118"/>
    <mergeCell ref="J118:M118"/>
    <mergeCell ref="N118:P118"/>
    <mergeCell ref="Q118:T118"/>
    <mergeCell ref="D117:F117"/>
    <mergeCell ref="B97:C97"/>
    <mergeCell ref="G117:I117"/>
    <mergeCell ref="J117:M117"/>
    <mergeCell ref="N117:P117"/>
    <mergeCell ref="Q117:T117"/>
    <mergeCell ref="D116:F116"/>
    <mergeCell ref="G116:I116"/>
    <mergeCell ref="J116:M116"/>
    <mergeCell ref="N116:P116"/>
    <mergeCell ref="Q116:T116"/>
    <mergeCell ref="J115:M115"/>
    <mergeCell ref="N115:P115"/>
    <mergeCell ref="Q115:T115"/>
    <mergeCell ref="D114:F114"/>
    <mergeCell ref="G114:I114"/>
    <mergeCell ref="J114:M114"/>
    <mergeCell ref="N114:P114"/>
    <mergeCell ref="Q114:T114"/>
    <mergeCell ref="B92:C92"/>
    <mergeCell ref="B93:C93"/>
    <mergeCell ref="B94:C94"/>
    <mergeCell ref="B95:C95"/>
    <mergeCell ref="B96:C96"/>
    <mergeCell ref="AI81:AJ81"/>
    <mergeCell ref="AI84:AJ84"/>
    <mergeCell ref="AI85:AJ85"/>
    <mergeCell ref="AI86:AJ86"/>
    <mergeCell ref="AI79:AJ79"/>
    <mergeCell ref="AI80:AJ80"/>
    <mergeCell ref="A78:A87"/>
    <mergeCell ref="B78:C78"/>
    <mergeCell ref="B79:C79"/>
    <mergeCell ref="B80:C80"/>
    <mergeCell ref="B81:C81"/>
    <mergeCell ref="B82:C82"/>
    <mergeCell ref="AI82:AJ82"/>
    <mergeCell ref="B83:C83"/>
    <mergeCell ref="AI83:AJ83"/>
    <mergeCell ref="B84:C84"/>
    <mergeCell ref="B85:C85"/>
    <mergeCell ref="B86:C86"/>
    <mergeCell ref="B87:C87"/>
    <mergeCell ref="G135:I135"/>
    <mergeCell ref="J135:M135"/>
    <mergeCell ref="N135:P135"/>
    <mergeCell ref="Q135:T135"/>
    <mergeCell ref="A134:C134"/>
    <mergeCell ref="D134:F134"/>
    <mergeCell ref="G134:I134"/>
    <mergeCell ref="J134:M134"/>
    <mergeCell ref="N134:P134"/>
    <mergeCell ref="Q134:T134"/>
    <mergeCell ref="D133:F133"/>
    <mergeCell ref="G133:I133"/>
    <mergeCell ref="J133:M133"/>
    <mergeCell ref="N133:P133"/>
    <mergeCell ref="Q133:T133"/>
    <mergeCell ref="D123:F123"/>
    <mergeCell ref="G123:I123"/>
    <mergeCell ref="J123:M123"/>
    <mergeCell ref="N123:P123"/>
    <mergeCell ref="Q123:T123"/>
    <mergeCell ref="D124:F124"/>
    <mergeCell ref="D131:F131"/>
    <mergeCell ref="D132:F132"/>
    <mergeCell ref="G124:I124"/>
    <mergeCell ref="J124:M124"/>
    <mergeCell ref="N124:P124"/>
    <mergeCell ref="Q124:T124"/>
    <mergeCell ref="G125:I125"/>
    <mergeCell ref="J125:M125"/>
    <mergeCell ref="N125:P125"/>
    <mergeCell ref="Q125:T125"/>
    <mergeCell ref="D125:F125"/>
    <mergeCell ref="D126:F126"/>
    <mergeCell ref="D127:F127"/>
    <mergeCell ref="D122:F122"/>
    <mergeCell ref="G122:I122"/>
    <mergeCell ref="J122:M122"/>
    <mergeCell ref="N122:P122"/>
    <mergeCell ref="Q122:T122"/>
    <mergeCell ref="N113:P113"/>
    <mergeCell ref="J113:M113"/>
    <mergeCell ref="G113:I113"/>
    <mergeCell ref="D113:F113"/>
    <mergeCell ref="Q113:T113"/>
    <mergeCell ref="Q121:T121"/>
    <mergeCell ref="N121:P121"/>
    <mergeCell ref="J121:M121"/>
    <mergeCell ref="G121:I121"/>
    <mergeCell ref="D121:F121"/>
    <mergeCell ref="D115:F115"/>
    <mergeCell ref="G115:I115"/>
    <mergeCell ref="D120:F120"/>
    <mergeCell ref="G120:I120"/>
    <mergeCell ref="J120:M120"/>
    <mergeCell ref="N120:P120"/>
    <mergeCell ref="Q120:T120"/>
    <mergeCell ref="D119:F119"/>
    <mergeCell ref="G119:I119"/>
    <mergeCell ref="AI76:AJ77"/>
    <mergeCell ref="AI78:AJ78"/>
    <mergeCell ref="B59:C59"/>
    <mergeCell ref="B60:C60"/>
    <mergeCell ref="A62:C62"/>
    <mergeCell ref="A76:C77"/>
    <mergeCell ref="B69:C69"/>
    <mergeCell ref="B70:C70"/>
    <mergeCell ref="B71:C71"/>
    <mergeCell ref="B65:C65"/>
    <mergeCell ref="B66:C66"/>
    <mergeCell ref="B67:C67"/>
    <mergeCell ref="B68:C68"/>
    <mergeCell ref="B53:C53"/>
    <mergeCell ref="B54:C54"/>
    <mergeCell ref="B55:C55"/>
    <mergeCell ref="B56:C56"/>
    <mergeCell ref="B57:C57"/>
    <mergeCell ref="B58:C58"/>
    <mergeCell ref="B47:C47"/>
    <mergeCell ref="B48:C48"/>
    <mergeCell ref="B49:C49"/>
    <mergeCell ref="B50:C50"/>
    <mergeCell ref="B51:C51"/>
    <mergeCell ref="B52:C52"/>
    <mergeCell ref="B43:C43"/>
    <mergeCell ref="B44:C44"/>
    <mergeCell ref="B45:C45"/>
    <mergeCell ref="B46:C46"/>
    <mergeCell ref="A38:H38"/>
    <mergeCell ref="I38:AJ38"/>
    <mergeCell ref="A39:C39"/>
    <mergeCell ref="AI39:AI40"/>
    <mergeCell ref="AJ39:AJ40"/>
    <mergeCell ref="B40:C40"/>
    <mergeCell ref="A25:C25"/>
    <mergeCell ref="B13:C13"/>
    <mergeCell ref="B14:C14"/>
    <mergeCell ref="B15:C15"/>
    <mergeCell ref="B16:C16"/>
    <mergeCell ref="B17:C17"/>
    <mergeCell ref="B18:C18"/>
    <mergeCell ref="B41:C41"/>
    <mergeCell ref="B42:C42"/>
    <mergeCell ref="B35:C35"/>
    <mergeCell ref="B34:C34"/>
    <mergeCell ref="B28:C28"/>
    <mergeCell ref="B29:C29"/>
    <mergeCell ref="B30:C30"/>
    <mergeCell ref="B31:C31"/>
    <mergeCell ref="B32:C32"/>
    <mergeCell ref="B33:C33"/>
    <mergeCell ref="A1:H1"/>
    <mergeCell ref="I1:AJ1"/>
    <mergeCell ref="B72:C72"/>
    <mergeCell ref="AK4:AL5"/>
    <mergeCell ref="AK1:AM3"/>
    <mergeCell ref="B27:C27"/>
    <mergeCell ref="B64:C64"/>
    <mergeCell ref="B7:C7"/>
    <mergeCell ref="B8:C8"/>
    <mergeCell ref="B9:C9"/>
    <mergeCell ref="B10:C10"/>
    <mergeCell ref="B11:C11"/>
    <mergeCell ref="B12:C12"/>
    <mergeCell ref="A2:C2"/>
    <mergeCell ref="AI2:AI3"/>
    <mergeCell ref="B3:C3"/>
    <mergeCell ref="B4:C4"/>
    <mergeCell ref="B5:C5"/>
    <mergeCell ref="B6:C6"/>
    <mergeCell ref="B19:C19"/>
    <mergeCell ref="B20:C20"/>
    <mergeCell ref="B21:C21"/>
    <mergeCell ref="B22:C22"/>
    <mergeCell ref="B23:C23"/>
  </mergeCells>
  <phoneticPr fontId="1"/>
  <conditionalFormatting sqref="D2:AH27 D39:AH74 D76:AH77 D35:AH35">
    <cfRule type="expression" dxfId="20" priority="7">
      <formula>INDIRECT(ADDRESS(ROW($A$139),COLUMN()))</formula>
    </cfRule>
  </conditionalFormatting>
  <conditionalFormatting sqref="A41:AJ60">
    <cfRule type="expression" dxfId="19" priority="9">
      <formula>ISEVEN(ROW())</formula>
    </cfRule>
  </conditionalFormatting>
  <conditionalFormatting sqref="A4:AJ23">
    <cfRule type="expression" dxfId="18" priority="8">
      <formula>ISEVEN(ROW()-1)</formula>
    </cfRule>
  </conditionalFormatting>
  <conditionalFormatting sqref="D28:AH33">
    <cfRule type="expression" dxfId="17" priority="4">
      <formula>INDIRECT(ADDRESS(ROW($A$139),COLUMN()))</formula>
    </cfRule>
  </conditionalFormatting>
  <conditionalFormatting sqref="D34:AH34">
    <cfRule type="expression" dxfId="16" priority="3">
      <formula>INDIRECT(ADDRESS(ROW($A$139),COLUMN()))</formula>
    </cfRule>
  </conditionalFormatting>
  <conditionalFormatting sqref="D78:AH96 D98:AH110">
    <cfRule type="expression" dxfId="15" priority="2">
      <formula>INDIRECT(ADDRESS(ROW($A$139),COLUMN()))</formula>
    </cfRule>
  </conditionalFormatting>
  <conditionalFormatting sqref="D97:AH97">
    <cfRule type="expression" dxfId="14" priority="1">
      <formula>INDIRECT(ADDRESS(ROW($A$139),COLUMN()))</formula>
    </cfRule>
  </conditionalFormatting>
  <dataValidations count="1">
    <dataValidation type="list" allowBlank="1" showInputMessage="1" showErrorMessage="1" sqref="AK4" xr:uid="{00000000-0002-0000-0100-000000000000}">
      <formula1>"YES"</formula1>
    </dataValidation>
  </dataValidations>
  <printOptions horizontalCentered="1" verticalCentered="1"/>
  <pageMargins left="0" right="0" top="0" bottom="0" header="0.39370078740157483" footer="0.23622047244094491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115"/>
  <sheetViews>
    <sheetView showZeros="0" zoomScaleNormal="100" zoomScaleSheetLayoutView="100" workbookViewId="0">
      <selection activeCell="AW22" sqref="AW22"/>
    </sheetView>
  </sheetViews>
  <sheetFormatPr defaultRowHeight="13.5" customHeight="1" x14ac:dyDescent="0.15"/>
  <cols>
    <col min="1" max="2" width="3.625" style="20" customWidth="1"/>
    <col min="3" max="3" width="12.625" style="20" customWidth="1"/>
    <col min="4" max="36" width="3.875" style="20" customWidth="1"/>
    <col min="37" max="39" width="2.625" style="20" customWidth="1"/>
    <col min="40" max="40" width="9.75" style="20" bestFit="1" customWidth="1"/>
    <col min="41" max="41" width="0.625" style="20" customWidth="1"/>
    <col min="42" max="45" width="8.625" style="20" customWidth="1"/>
    <col min="46" max="46" width="0.625" style="20" customWidth="1"/>
    <col min="47" max="49" width="8.625" style="20" customWidth="1"/>
    <col min="50" max="50" width="0.625" style="20" customWidth="1"/>
    <col min="51" max="51" width="8.625" style="20" customWidth="1"/>
    <col min="52" max="52" width="0.625" style="20" customWidth="1"/>
    <col min="53" max="53" width="5.625" style="20" customWidth="1"/>
    <col min="54" max="54" width="8.625" style="20" customWidth="1"/>
    <col min="55" max="55" width="5.625" style="20" customWidth="1"/>
    <col min="56" max="56" width="8.625" style="20" customWidth="1"/>
    <col min="57" max="57" width="5.625" style="20" customWidth="1"/>
    <col min="58" max="58" width="8.625" style="20" customWidth="1"/>
    <col min="59" max="59" width="5.625" style="20" customWidth="1"/>
    <col min="60" max="60" width="8.625" style="20" customWidth="1"/>
    <col min="61" max="61" width="0.625" style="20" customWidth="1"/>
    <col min="62" max="62" width="6.625" style="20" customWidth="1"/>
    <col min="63" max="63" width="8.625" style="20" customWidth="1"/>
    <col min="64" max="64" width="6.625" style="20" customWidth="1"/>
    <col min="65" max="65" width="8.625" style="20" customWidth="1"/>
    <col min="66" max="66" width="6.625" style="20" customWidth="1"/>
    <col min="67" max="67" width="9.625" style="20" customWidth="1"/>
    <col min="68" max="68" width="0.625" style="20" customWidth="1"/>
    <col min="69" max="69" width="6.625" style="20" customWidth="1"/>
    <col min="70" max="70" width="7.875" style="20" bestFit="1" customWidth="1"/>
    <col min="71" max="71" width="6.625" style="20" customWidth="1"/>
    <col min="72" max="72" width="9.625" style="20" customWidth="1"/>
    <col min="73" max="78" width="2.625" style="20" customWidth="1"/>
    <col min="79" max="16384" width="9" style="20"/>
  </cols>
  <sheetData>
    <row r="1" spans="1:39" ht="13.5" customHeight="1" thickBot="1" x14ac:dyDescent="0.2">
      <c r="A1" s="388">
        <f>事業所!$A$1</f>
        <v>44958</v>
      </c>
      <c r="B1" s="388"/>
      <c r="C1" s="388"/>
      <c r="D1" s="388"/>
      <c r="E1" s="388"/>
      <c r="F1" s="388"/>
      <c r="G1" s="388"/>
      <c r="H1" s="388"/>
      <c r="I1" s="389" t="s">
        <v>157</v>
      </c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  <c r="Z1" s="389"/>
      <c r="AA1" s="389"/>
      <c r="AB1" s="389"/>
      <c r="AC1" s="389"/>
      <c r="AD1" s="389"/>
      <c r="AE1" s="389"/>
      <c r="AF1" s="389"/>
      <c r="AG1" s="389"/>
      <c r="AH1" s="389"/>
      <c r="AI1" s="388"/>
      <c r="AJ1" s="388"/>
      <c r="AK1" s="395" t="s">
        <v>153</v>
      </c>
      <c r="AL1" s="396"/>
      <c r="AM1" s="304"/>
    </row>
    <row r="2" spans="1:39" ht="13.5" customHeight="1" x14ac:dyDescent="0.15">
      <c r="A2" s="409" t="s">
        <v>28</v>
      </c>
      <c r="B2" s="409"/>
      <c r="C2" s="410"/>
      <c r="D2" s="39">
        <f>IF($A$1&lt;&gt;"",EOMONTH($A$1,-1)+1,"")</f>
        <v>44958</v>
      </c>
      <c r="E2" s="39">
        <f>IF(D$2&lt;&gt;"",IF(MONTH(D$2+1)=MONTH($A$1),D$2+1,""),"")</f>
        <v>44959</v>
      </c>
      <c r="F2" s="39">
        <f t="shared" ref="F2:AH2" si="0">IF(E$2&lt;&gt;"",IF(MONTH(E$2+1)=MONTH($A$1),E$2+1,""),"")</f>
        <v>44960</v>
      </c>
      <c r="G2" s="39">
        <f t="shared" si="0"/>
        <v>44961</v>
      </c>
      <c r="H2" s="39">
        <f t="shared" si="0"/>
        <v>44962</v>
      </c>
      <c r="I2" s="39">
        <f t="shared" si="0"/>
        <v>44963</v>
      </c>
      <c r="J2" s="39">
        <f t="shared" si="0"/>
        <v>44964</v>
      </c>
      <c r="K2" s="39">
        <f t="shared" si="0"/>
        <v>44965</v>
      </c>
      <c r="L2" s="39">
        <f t="shared" si="0"/>
        <v>44966</v>
      </c>
      <c r="M2" s="39">
        <f t="shared" si="0"/>
        <v>44967</v>
      </c>
      <c r="N2" s="39">
        <f t="shared" si="0"/>
        <v>44968</v>
      </c>
      <c r="O2" s="39">
        <f t="shared" si="0"/>
        <v>44969</v>
      </c>
      <c r="P2" s="39">
        <f t="shared" si="0"/>
        <v>44970</v>
      </c>
      <c r="Q2" s="39">
        <f t="shared" si="0"/>
        <v>44971</v>
      </c>
      <c r="R2" s="39">
        <f t="shared" si="0"/>
        <v>44972</v>
      </c>
      <c r="S2" s="39">
        <f t="shared" si="0"/>
        <v>44973</v>
      </c>
      <c r="T2" s="39">
        <f t="shared" si="0"/>
        <v>44974</v>
      </c>
      <c r="U2" s="39">
        <f t="shared" si="0"/>
        <v>44975</v>
      </c>
      <c r="V2" s="39">
        <f t="shared" si="0"/>
        <v>44976</v>
      </c>
      <c r="W2" s="39">
        <f t="shared" si="0"/>
        <v>44977</v>
      </c>
      <c r="X2" s="39">
        <f t="shared" si="0"/>
        <v>44978</v>
      </c>
      <c r="Y2" s="39">
        <f t="shared" si="0"/>
        <v>44979</v>
      </c>
      <c r="Z2" s="39">
        <f t="shared" si="0"/>
        <v>44980</v>
      </c>
      <c r="AA2" s="39">
        <f t="shared" si="0"/>
        <v>44981</v>
      </c>
      <c r="AB2" s="39">
        <f t="shared" si="0"/>
        <v>44982</v>
      </c>
      <c r="AC2" s="39">
        <f t="shared" si="0"/>
        <v>44983</v>
      </c>
      <c r="AD2" s="39">
        <f t="shared" si="0"/>
        <v>44984</v>
      </c>
      <c r="AE2" s="39">
        <f t="shared" si="0"/>
        <v>44985</v>
      </c>
      <c r="AF2" s="39" t="str">
        <f t="shared" si="0"/>
        <v/>
      </c>
      <c r="AG2" s="39" t="str">
        <f t="shared" si="0"/>
        <v/>
      </c>
      <c r="AH2" s="39" t="str">
        <f t="shared" si="0"/>
        <v/>
      </c>
      <c r="AI2" s="411" t="s">
        <v>52</v>
      </c>
      <c r="AJ2" s="59"/>
      <c r="AK2" s="397"/>
      <c r="AL2" s="398"/>
      <c r="AM2" s="399"/>
    </row>
    <row r="3" spans="1:39" ht="13.5" customHeight="1" x14ac:dyDescent="0.15">
      <c r="A3" s="50" t="s">
        <v>51</v>
      </c>
      <c r="B3" s="315" t="s">
        <v>50</v>
      </c>
      <c r="C3" s="317"/>
      <c r="D3" s="38">
        <f>IF(D$2&lt;&gt;"",D$2,"")</f>
        <v>44958</v>
      </c>
      <c r="E3" s="38">
        <f t="shared" ref="E3:AH3" si="1">IF(E$2&lt;&gt;"",E$2,"")</f>
        <v>44959</v>
      </c>
      <c r="F3" s="38">
        <f t="shared" si="1"/>
        <v>44960</v>
      </c>
      <c r="G3" s="38">
        <f t="shared" si="1"/>
        <v>44961</v>
      </c>
      <c r="H3" s="38">
        <f t="shared" si="1"/>
        <v>44962</v>
      </c>
      <c r="I3" s="38">
        <f t="shared" si="1"/>
        <v>44963</v>
      </c>
      <c r="J3" s="38">
        <f t="shared" si="1"/>
        <v>44964</v>
      </c>
      <c r="K3" s="38">
        <f t="shared" si="1"/>
        <v>44965</v>
      </c>
      <c r="L3" s="38">
        <f t="shared" si="1"/>
        <v>44966</v>
      </c>
      <c r="M3" s="38">
        <f t="shared" si="1"/>
        <v>44967</v>
      </c>
      <c r="N3" s="38">
        <f t="shared" si="1"/>
        <v>44968</v>
      </c>
      <c r="O3" s="38">
        <f t="shared" si="1"/>
        <v>44969</v>
      </c>
      <c r="P3" s="38">
        <f t="shared" si="1"/>
        <v>44970</v>
      </c>
      <c r="Q3" s="38">
        <f t="shared" si="1"/>
        <v>44971</v>
      </c>
      <c r="R3" s="38">
        <f t="shared" si="1"/>
        <v>44972</v>
      </c>
      <c r="S3" s="38">
        <f t="shared" si="1"/>
        <v>44973</v>
      </c>
      <c r="T3" s="38">
        <f t="shared" si="1"/>
        <v>44974</v>
      </c>
      <c r="U3" s="38">
        <f t="shared" si="1"/>
        <v>44975</v>
      </c>
      <c r="V3" s="38">
        <f t="shared" si="1"/>
        <v>44976</v>
      </c>
      <c r="W3" s="38">
        <f t="shared" si="1"/>
        <v>44977</v>
      </c>
      <c r="X3" s="38">
        <f t="shared" si="1"/>
        <v>44978</v>
      </c>
      <c r="Y3" s="38">
        <f t="shared" si="1"/>
        <v>44979</v>
      </c>
      <c r="Z3" s="38">
        <f t="shared" si="1"/>
        <v>44980</v>
      </c>
      <c r="AA3" s="38">
        <f t="shared" si="1"/>
        <v>44981</v>
      </c>
      <c r="AB3" s="38">
        <f t="shared" si="1"/>
        <v>44982</v>
      </c>
      <c r="AC3" s="38">
        <f t="shared" si="1"/>
        <v>44983</v>
      </c>
      <c r="AD3" s="38">
        <f t="shared" si="1"/>
        <v>44984</v>
      </c>
      <c r="AE3" s="38">
        <f t="shared" si="1"/>
        <v>44985</v>
      </c>
      <c r="AF3" s="38" t="str">
        <f t="shared" si="1"/>
        <v/>
      </c>
      <c r="AG3" s="38" t="str">
        <f t="shared" si="1"/>
        <v/>
      </c>
      <c r="AH3" s="37" t="str">
        <f t="shared" si="1"/>
        <v/>
      </c>
      <c r="AI3" s="412"/>
      <c r="AJ3" s="59"/>
      <c r="AK3" s="400"/>
      <c r="AL3" s="401"/>
      <c r="AM3" s="402"/>
    </row>
    <row r="4" spans="1:39" ht="13.5" customHeight="1" x14ac:dyDescent="0.15">
      <c r="A4" s="27">
        <v>1</v>
      </c>
      <c r="B4" s="407" t="s">
        <v>194</v>
      </c>
      <c r="C4" s="408"/>
      <c r="D4" s="272"/>
      <c r="E4" s="272"/>
      <c r="F4" s="272"/>
      <c r="G4" s="272"/>
      <c r="H4" s="272"/>
      <c r="I4" s="272"/>
      <c r="J4" s="272"/>
      <c r="K4" s="272"/>
      <c r="L4" s="272"/>
      <c r="M4" s="272"/>
      <c r="N4" s="272"/>
      <c r="O4" s="272"/>
      <c r="P4" s="272"/>
      <c r="Q4" s="272"/>
      <c r="R4" s="272"/>
      <c r="S4" s="272"/>
      <c r="T4" s="272"/>
      <c r="U4" s="272"/>
      <c r="V4" s="272"/>
      <c r="W4" s="272"/>
      <c r="X4" s="272"/>
      <c r="Y4" s="272"/>
      <c r="Z4" s="272"/>
      <c r="AA4" s="272"/>
      <c r="AB4" s="272"/>
      <c r="AC4" s="272"/>
      <c r="AD4" s="272"/>
      <c r="AE4" s="272"/>
      <c r="AF4" s="272"/>
      <c r="AG4" s="272"/>
      <c r="AH4" s="273"/>
      <c r="AI4" s="58">
        <f t="shared" ref="AI4:AI11" si="2">IF($AK$4&lt;&gt;"",0,SUM($D4:$AH4))</f>
        <v>0</v>
      </c>
      <c r="AJ4" s="28"/>
      <c r="AK4" s="392"/>
      <c r="AL4" s="393"/>
    </row>
    <row r="5" spans="1:39" ht="13.5" customHeight="1" x14ac:dyDescent="0.15">
      <c r="A5" s="27">
        <f t="shared" ref="A5:A11" si="3">A4+1</f>
        <v>2</v>
      </c>
      <c r="B5" s="407" t="s">
        <v>195</v>
      </c>
      <c r="C5" s="408"/>
      <c r="D5" s="272"/>
      <c r="E5" s="272"/>
      <c r="F5" s="272"/>
      <c r="G5" s="272"/>
      <c r="H5" s="272"/>
      <c r="I5" s="272"/>
      <c r="J5" s="272"/>
      <c r="K5" s="272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  <c r="Z5" s="272"/>
      <c r="AA5" s="272"/>
      <c r="AB5" s="272"/>
      <c r="AC5" s="272"/>
      <c r="AD5" s="272"/>
      <c r="AE5" s="272"/>
      <c r="AF5" s="272"/>
      <c r="AG5" s="272"/>
      <c r="AH5" s="273"/>
      <c r="AI5" s="58">
        <f t="shared" si="2"/>
        <v>0</v>
      </c>
      <c r="AJ5" s="28"/>
      <c r="AK5" s="394"/>
      <c r="AL5" s="382"/>
    </row>
    <row r="6" spans="1:39" ht="13.5" customHeight="1" x14ac:dyDescent="0.15">
      <c r="A6" s="27">
        <f t="shared" si="3"/>
        <v>3</v>
      </c>
      <c r="B6" s="407"/>
      <c r="C6" s="408"/>
      <c r="D6" s="272"/>
      <c r="E6" s="272"/>
      <c r="F6" s="272"/>
      <c r="G6" s="272"/>
      <c r="H6" s="272"/>
      <c r="I6" s="272"/>
      <c r="J6" s="272"/>
      <c r="K6" s="272"/>
      <c r="L6" s="272"/>
      <c r="M6" s="272"/>
      <c r="N6" s="272"/>
      <c r="O6" s="272"/>
      <c r="P6" s="272"/>
      <c r="Q6" s="272"/>
      <c r="R6" s="272"/>
      <c r="S6" s="272"/>
      <c r="T6" s="272"/>
      <c r="U6" s="272"/>
      <c r="V6" s="272"/>
      <c r="W6" s="272"/>
      <c r="X6" s="272"/>
      <c r="Y6" s="272"/>
      <c r="Z6" s="272"/>
      <c r="AA6" s="272"/>
      <c r="AB6" s="272"/>
      <c r="AC6" s="272"/>
      <c r="AD6" s="272"/>
      <c r="AE6" s="272"/>
      <c r="AF6" s="272"/>
      <c r="AG6" s="272"/>
      <c r="AH6" s="273"/>
      <c r="AI6" s="58">
        <f t="shared" si="2"/>
        <v>0</v>
      </c>
      <c r="AJ6" s="28"/>
    </row>
    <row r="7" spans="1:39" ht="13.5" customHeight="1" x14ac:dyDescent="0.15">
      <c r="A7" s="27">
        <f t="shared" si="3"/>
        <v>4</v>
      </c>
      <c r="B7" s="407"/>
      <c r="C7" s="408"/>
      <c r="D7" s="272"/>
      <c r="E7" s="272"/>
      <c r="F7" s="272"/>
      <c r="G7" s="272"/>
      <c r="H7" s="272"/>
      <c r="I7" s="272"/>
      <c r="J7" s="272"/>
      <c r="K7" s="272"/>
      <c r="L7" s="272"/>
      <c r="M7" s="272"/>
      <c r="N7" s="272"/>
      <c r="O7" s="272"/>
      <c r="P7" s="272"/>
      <c r="Q7" s="272"/>
      <c r="R7" s="272"/>
      <c r="S7" s="272"/>
      <c r="T7" s="272"/>
      <c r="U7" s="272"/>
      <c r="V7" s="272"/>
      <c r="W7" s="272"/>
      <c r="X7" s="272"/>
      <c r="Y7" s="272"/>
      <c r="Z7" s="272"/>
      <c r="AA7" s="272"/>
      <c r="AB7" s="272"/>
      <c r="AC7" s="272"/>
      <c r="AD7" s="272"/>
      <c r="AE7" s="272"/>
      <c r="AF7" s="272"/>
      <c r="AG7" s="272"/>
      <c r="AH7" s="273"/>
      <c r="AI7" s="58">
        <f t="shared" si="2"/>
        <v>0</v>
      </c>
      <c r="AJ7" s="28"/>
    </row>
    <row r="8" spans="1:39" ht="13.5" customHeight="1" x14ac:dyDescent="0.15">
      <c r="A8" s="27">
        <f t="shared" si="3"/>
        <v>5</v>
      </c>
      <c r="B8" s="407"/>
      <c r="C8" s="408"/>
      <c r="D8" s="272"/>
      <c r="E8" s="272"/>
      <c r="F8" s="272"/>
      <c r="G8" s="272"/>
      <c r="H8" s="272"/>
      <c r="I8" s="272"/>
      <c r="J8" s="272"/>
      <c r="K8" s="272"/>
      <c r="L8" s="272"/>
      <c r="M8" s="272"/>
      <c r="N8" s="272"/>
      <c r="O8" s="272"/>
      <c r="P8" s="272"/>
      <c r="Q8" s="272"/>
      <c r="R8" s="272"/>
      <c r="S8" s="272"/>
      <c r="T8" s="272"/>
      <c r="U8" s="272"/>
      <c r="V8" s="272"/>
      <c r="W8" s="272"/>
      <c r="X8" s="272"/>
      <c r="Y8" s="272"/>
      <c r="Z8" s="272"/>
      <c r="AA8" s="272"/>
      <c r="AB8" s="272"/>
      <c r="AC8" s="272"/>
      <c r="AD8" s="272"/>
      <c r="AE8" s="272"/>
      <c r="AF8" s="272"/>
      <c r="AG8" s="272"/>
      <c r="AH8" s="273"/>
      <c r="AI8" s="58">
        <f t="shared" si="2"/>
        <v>0</v>
      </c>
      <c r="AJ8" s="28"/>
    </row>
    <row r="9" spans="1:39" ht="13.5" customHeight="1" x14ac:dyDescent="0.15">
      <c r="A9" s="27">
        <f t="shared" si="3"/>
        <v>6</v>
      </c>
      <c r="B9" s="407"/>
      <c r="C9" s="408"/>
      <c r="D9" s="272"/>
      <c r="E9" s="272"/>
      <c r="F9" s="272"/>
      <c r="G9" s="272"/>
      <c r="H9" s="272"/>
      <c r="I9" s="272"/>
      <c r="J9" s="272"/>
      <c r="K9" s="272"/>
      <c r="L9" s="272"/>
      <c r="M9" s="272"/>
      <c r="N9" s="272"/>
      <c r="O9" s="272"/>
      <c r="P9" s="272"/>
      <c r="Q9" s="272"/>
      <c r="R9" s="272"/>
      <c r="S9" s="272"/>
      <c r="T9" s="272"/>
      <c r="U9" s="272"/>
      <c r="V9" s="272"/>
      <c r="W9" s="272"/>
      <c r="X9" s="272"/>
      <c r="Y9" s="272"/>
      <c r="Z9" s="272"/>
      <c r="AA9" s="272"/>
      <c r="AB9" s="272"/>
      <c r="AC9" s="272"/>
      <c r="AD9" s="272"/>
      <c r="AE9" s="272"/>
      <c r="AF9" s="272"/>
      <c r="AG9" s="272"/>
      <c r="AH9" s="273"/>
      <c r="AI9" s="58">
        <f t="shared" si="2"/>
        <v>0</v>
      </c>
      <c r="AJ9" s="28"/>
    </row>
    <row r="10" spans="1:39" ht="13.5" customHeight="1" x14ac:dyDescent="0.15">
      <c r="A10" s="27">
        <f t="shared" si="3"/>
        <v>7</v>
      </c>
      <c r="B10" s="407"/>
      <c r="C10" s="408"/>
      <c r="D10" s="272"/>
      <c r="E10" s="272"/>
      <c r="F10" s="272"/>
      <c r="G10" s="272"/>
      <c r="H10" s="272"/>
      <c r="I10" s="272"/>
      <c r="J10" s="272"/>
      <c r="K10" s="272"/>
      <c r="L10" s="272"/>
      <c r="M10" s="272"/>
      <c r="N10" s="272"/>
      <c r="O10" s="272"/>
      <c r="P10" s="272"/>
      <c r="Q10" s="272"/>
      <c r="R10" s="272"/>
      <c r="S10" s="272"/>
      <c r="T10" s="272"/>
      <c r="U10" s="272"/>
      <c r="V10" s="272"/>
      <c r="W10" s="272"/>
      <c r="X10" s="272"/>
      <c r="Y10" s="272"/>
      <c r="Z10" s="272"/>
      <c r="AA10" s="272"/>
      <c r="AB10" s="272"/>
      <c r="AC10" s="272"/>
      <c r="AD10" s="272"/>
      <c r="AE10" s="272"/>
      <c r="AF10" s="272"/>
      <c r="AG10" s="272"/>
      <c r="AH10" s="273"/>
      <c r="AI10" s="58">
        <f t="shared" si="2"/>
        <v>0</v>
      </c>
      <c r="AJ10" s="28"/>
    </row>
    <row r="11" spans="1:39" ht="13.5" customHeight="1" thickBot="1" x14ac:dyDescent="0.2">
      <c r="A11" s="27">
        <f t="shared" si="3"/>
        <v>8</v>
      </c>
      <c r="B11" s="407" t="s">
        <v>198</v>
      </c>
      <c r="C11" s="408"/>
      <c r="D11" s="272"/>
      <c r="E11" s="272"/>
      <c r="F11" s="272"/>
      <c r="G11" s="272"/>
      <c r="H11" s="272"/>
      <c r="I11" s="272"/>
      <c r="J11" s="272"/>
      <c r="K11" s="272"/>
      <c r="L11" s="272"/>
      <c r="M11" s="272"/>
      <c r="N11" s="272"/>
      <c r="O11" s="272"/>
      <c r="P11" s="272"/>
      <c r="Q11" s="272"/>
      <c r="R11" s="272"/>
      <c r="S11" s="272"/>
      <c r="T11" s="272"/>
      <c r="U11" s="272"/>
      <c r="V11" s="272"/>
      <c r="W11" s="272"/>
      <c r="X11" s="272"/>
      <c r="Y11" s="272"/>
      <c r="Z11" s="272"/>
      <c r="AA11" s="272"/>
      <c r="AB11" s="272"/>
      <c r="AC11" s="272"/>
      <c r="AD11" s="272"/>
      <c r="AE11" s="272"/>
      <c r="AF11" s="272"/>
      <c r="AG11" s="272"/>
      <c r="AH11" s="273"/>
      <c r="AI11" s="51">
        <f t="shared" si="2"/>
        <v>0</v>
      </c>
      <c r="AJ11" s="28"/>
    </row>
    <row r="12" spans="1:39" ht="3" customHeight="1" thickBot="1" x14ac:dyDescent="0.2"/>
    <row r="13" spans="1:39" ht="13.5" customHeight="1" thickBot="1" x14ac:dyDescent="0.2">
      <c r="A13" s="413" t="s">
        <v>56</v>
      </c>
      <c r="B13" s="414"/>
      <c r="C13" s="415"/>
      <c r="D13" s="57">
        <f t="shared" ref="D13:AH13" si="4">SUM(D$4:D$11)</f>
        <v>0</v>
      </c>
      <c r="E13" s="57">
        <f t="shared" si="4"/>
        <v>0</v>
      </c>
      <c r="F13" s="57">
        <f t="shared" si="4"/>
        <v>0</v>
      </c>
      <c r="G13" s="57">
        <f t="shared" si="4"/>
        <v>0</v>
      </c>
      <c r="H13" s="57">
        <f t="shared" si="4"/>
        <v>0</v>
      </c>
      <c r="I13" s="57">
        <f t="shared" si="4"/>
        <v>0</v>
      </c>
      <c r="J13" s="57">
        <f t="shared" si="4"/>
        <v>0</v>
      </c>
      <c r="K13" s="57">
        <f t="shared" si="4"/>
        <v>0</v>
      </c>
      <c r="L13" s="57">
        <f t="shared" si="4"/>
        <v>0</v>
      </c>
      <c r="M13" s="57">
        <f t="shared" si="4"/>
        <v>0</v>
      </c>
      <c r="N13" s="57">
        <f t="shared" si="4"/>
        <v>0</v>
      </c>
      <c r="O13" s="57">
        <f t="shared" si="4"/>
        <v>0</v>
      </c>
      <c r="P13" s="57">
        <f t="shared" si="4"/>
        <v>0</v>
      </c>
      <c r="Q13" s="57">
        <f t="shared" si="4"/>
        <v>0</v>
      </c>
      <c r="R13" s="57">
        <f t="shared" si="4"/>
        <v>0</v>
      </c>
      <c r="S13" s="57">
        <f t="shared" si="4"/>
        <v>0</v>
      </c>
      <c r="T13" s="57">
        <f t="shared" si="4"/>
        <v>0</v>
      </c>
      <c r="U13" s="57">
        <f t="shared" si="4"/>
        <v>0</v>
      </c>
      <c r="V13" s="57">
        <f t="shared" si="4"/>
        <v>0</v>
      </c>
      <c r="W13" s="57">
        <f t="shared" si="4"/>
        <v>0</v>
      </c>
      <c r="X13" s="57">
        <f t="shared" si="4"/>
        <v>0</v>
      </c>
      <c r="Y13" s="57">
        <f t="shared" si="4"/>
        <v>0</v>
      </c>
      <c r="Z13" s="57">
        <f t="shared" si="4"/>
        <v>0</v>
      </c>
      <c r="AA13" s="57">
        <f t="shared" si="4"/>
        <v>0</v>
      </c>
      <c r="AB13" s="57">
        <f t="shared" si="4"/>
        <v>0</v>
      </c>
      <c r="AC13" s="57">
        <f t="shared" si="4"/>
        <v>0</v>
      </c>
      <c r="AD13" s="57">
        <f t="shared" si="4"/>
        <v>0</v>
      </c>
      <c r="AE13" s="57">
        <f t="shared" si="4"/>
        <v>0</v>
      </c>
      <c r="AF13" s="57">
        <f t="shared" si="4"/>
        <v>0</v>
      </c>
      <c r="AG13" s="57">
        <f t="shared" si="4"/>
        <v>0</v>
      </c>
      <c r="AH13" s="56">
        <f t="shared" si="4"/>
        <v>0</v>
      </c>
      <c r="AI13" s="55">
        <f>IF($AK$4&lt;&gt;"",0,SUM($D13:$AH13))</f>
        <v>0</v>
      </c>
      <c r="AJ13" s="28"/>
    </row>
    <row r="14" spans="1:39" ht="5.0999999999999996" customHeight="1" thickBot="1" x14ac:dyDescent="0.2">
      <c r="C14" s="45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28"/>
    </row>
    <row r="15" spans="1:39" ht="13.5" customHeight="1" x14ac:dyDescent="0.15">
      <c r="A15" s="178" t="s">
        <v>39</v>
      </c>
      <c r="B15" s="403">
        <v>50</v>
      </c>
      <c r="C15" s="404"/>
      <c r="D15" s="272"/>
      <c r="E15" s="272"/>
      <c r="F15" s="272"/>
      <c r="G15" s="272"/>
      <c r="H15" s="272"/>
      <c r="I15" s="272"/>
      <c r="J15" s="272"/>
      <c r="K15" s="272"/>
      <c r="L15" s="272"/>
      <c r="M15" s="272"/>
      <c r="N15" s="272"/>
      <c r="O15" s="272"/>
      <c r="P15" s="272"/>
      <c r="Q15" s="272"/>
      <c r="R15" s="272"/>
      <c r="S15" s="272"/>
      <c r="T15" s="272"/>
      <c r="U15" s="272"/>
      <c r="V15" s="272"/>
      <c r="W15" s="272"/>
      <c r="X15" s="272"/>
      <c r="Y15" s="272"/>
      <c r="Z15" s="272"/>
      <c r="AA15" s="272"/>
      <c r="AB15" s="272"/>
      <c r="AC15" s="272"/>
      <c r="AD15" s="272"/>
      <c r="AE15" s="272"/>
      <c r="AF15" s="272"/>
      <c r="AG15" s="272"/>
      <c r="AH15" s="274"/>
      <c r="AI15" s="53">
        <f>IF($AK$4&lt;&gt;"",0,SUM($D15:$AH15))</f>
        <v>0</v>
      </c>
      <c r="AJ15" s="28"/>
    </row>
    <row r="16" spans="1:39" ht="13.5" customHeight="1" x14ac:dyDescent="0.15">
      <c r="A16" s="178" t="s">
        <v>39</v>
      </c>
      <c r="B16" s="418">
        <v>400</v>
      </c>
      <c r="C16" s="419"/>
      <c r="D16" s="272"/>
      <c r="E16" s="272"/>
      <c r="F16" s="272"/>
      <c r="G16" s="272"/>
      <c r="H16" s="272"/>
      <c r="I16" s="272"/>
      <c r="J16" s="272"/>
      <c r="K16" s="272"/>
      <c r="L16" s="272"/>
      <c r="M16" s="272"/>
      <c r="N16" s="272"/>
      <c r="O16" s="272"/>
      <c r="P16" s="272"/>
      <c r="Q16" s="272"/>
      <c r="R16" s="272"/>
      <c r="S16" s="272"/>
      <c r="T16" s="272"/>
      <c r="U16" s="272"/>
      <c r="V16" s="272"/>
      <c r="W16" s="272"/>
      <c r="X16" s="272"/>
      <c r="Y16" s="272"/>
      <c r="Z16" s="272"/>
      <c r="AA16" s="272"/>
      <c r="AB16" s="272"/>
      <c r="AC16" s="272"/>
      <c r="AD16" s="272"/>
      <c r="AE16" s="272"/>
      <c r="AF16" s="272"/>
      <c r="AG16" s="272"/>
      <c r="AH16" s="274"/>
      <c r="AI16" s="58">
        <f t="shared" ref="AI16:AI22" si="5">IF($AK$4&lt;&gt;"",0,SUM($D16:$AH16))</f>
        <v>0</v>
      </c>
      <c r="AJ16" s="28"/>
    </row>
    <row r="17" spans="1:36" ht="13.5" customHeight="1" x14ac:dyDescent="0.15">
      <c r="A17" s="178" t="s">
        <v>39</v>
      </c>
      <c r="B17" s="418">
        <v>600</v>
      </c>
      <c r="C17" s="419"/>
      <c r="D17" s="272"/>
      <c r="E17" s="272"/>
      <c r="F17" s="272"/>
      <c r="G17" s="272"/>
      <c r="H17" s="272"/>
      <c r="I17" s="272"/>
      <c r="J17" s="272"/>
      <c r="K17" s="272"/>
      <c r="L17" s="272"/>
      <c r="M17" s="272"/>
      <c r="N17" s="272"/>
      <c r="O17" s="272"/>
      <c r="P17" s="272"/>
      <c r="Q17" s="272"/>
      <c r="R17" s="272"/>
      <c r="S17" s="272"/>
      <c r="T17" s="272"/>
      <c r="U17" s="272"/>
      <c r="V17" s="272"/>
      <c r="W17" s="272"/>
      <c r="X17" s="272"/>
      <c r="Y17" s="272"/>
      <c r="Z17" s="272"/>
      <c r="AA17" s="272"/>
      <c r="AB17" s="272"/>
      <c r="AC17" s="272"/>
      <c r="AD17" s="272"/>
      <c r="AE17" s="272"/>
      <c r="AF17" s="272"/>
      <c r="AG17" s="272"/>
      <c r="AH17" s="274"/>
      <c r="AI17" s="58">
        <f t="shared" si="5"/>
        <v>0</v>
      </c>
      <c r="AJ17" s="28"/>
    </row>
    <row r="18" spans="1:36" ht="13.5" customHeight="1" x14ac:dyDescent="0.15">
      <c r="A18" s="178" t="s">
        <v>39</v>
      </c>
      <c r="B18" s="418">
        <v>700</v>
      </c>
      <c r="C18" s="419"/>
      <c r="D18" s="272"/>
      <c r="E18" s="272"/>
      <c r="F18" s="272"/>
      <c r="G18" s="272"/>
      <c r="H18" s="272"/>
      <c r="I18" s="272"/>
      <c r="J18" s="272"/>
      <c r="K18" s="272"/>
      <c r="L18" s="272"/>
      <c r="M18" s="272"/>
      <c r="N18" s="272"/>
      <c r="O18" s="272"/>
      <c r="P18" s="272"/>
      <c r="Q18" s="272"/>
      <c r="R18" s="272"/>
      <c r="S18" s="272"/>
      <c r="T18" s="272"/>
      <c r="U18" s="272"/>
      <c r="V18" s="272"/>
      <c r="W18" s="272"/>
      <c r="X18" s="272"/>
      <c r="Y18" s="272"/>
      <c r="Z18" s="272"/>
      <c r="AA18" s="272"/>
      <c r="AB18" s="272"/>
      <c r="AC18" s="272"/>
      <c r="AD18" s="272"/>
      <c r="AE18" s="272"/>
      <c r="AF18" s="272"/>
      <c r="AG18" s="272"/>
      <c r="AH18" s="274"/>
      <c r="AI18" s="58">
        <f t="shared" si="5"/>
        <v>0</v>
      </c>
      <c r="AJ18" s="28"/>
    </row>
    <row r="19" spans="1:36" ht="13.5" customHeight="1" x14ac:dyDescent="0.15">
      <c r="A19" s="178" t="s">
        <v>39</v>
      </c>
      <c r="B19" s="418">
        <v>800</v>
      </c>
      <c r="C19" s="419"/>
      <c r="D19" s="272"/>
      <c r="E19" s="272"/>
      <c r="F19" s="272"/>
      <c r="G19" s="272"/>
      <c r="H19" s="272"/>
      <c r="I19" s="272"/>
      <c r="J19" s="272"/>
      <c r="K19" s="272"/>
      <c r="L19" s="272"/>
      <c r="M19" s="272"/>
      <c r="N19" s="272"/>
      <c r="O19" s="272"/>
      <c r="P19" s="272"/>
      <c r="Q19" s="272"/>
      <c r="R19" s="272"/>
      <c r="S19" s="272"/>
      <c r="T19" s="272"/>
      <c r="U19" s="272"/>
      <c r="V19" s="272"/>
      <c r="W19" s="272"/>
      <c r="X19" s="272"/>
      <c r="Y19" s="272"/>
      <c r="Z19" s="272"/>
      <c r="AA19" s="272"/>
      <c r="AB19" s="272"/>
      <c r="AC19" s="272"/>
      <c r="AD19" s="272"/>
      <c r="AE19" s="272"/>
      <c r="AF19" s="272"/>
      <c r="AG19" s="272"/>
      <c r="AH19" s="274"/>
      <c r="AI19" s="58">
        <f t="shared" si="5"/>
        <v>0</v>
      </c>
      <c r="AJ19" s="28"/>
    </row>
    <row r="20" spans="1:36" ht="13.5" customHeight="1" x14ac:dyDescent="0.15">
      <c r="A20" s="178" t="s">
        <v>39</v>
      </c>
      <c r="B20" s="418">
        <v>900</v>
      </c>
      <c r="C20" s="419"/>
      <c r="D20" s="272"/>
      <c r="E20" s="272"/>
      <c r="F20" s="272"/>
      <c r="G20" s="272"/>
      <c r="H20" s="272"/>
      <c r="I20" s="272"/>
      <c r="J20" s="272"/>
      <c r="K20" s="272"/>
      <c r="L20" s="272"/>
      <c r="M20" s="272"/>
      <c r="N20" s="272"/>
      <c r="O20" s="272"/>
      <c r="P20" s="272"/>
      <c r="Q20" s="272"/>
      <c r="R20" s="272"/>
      <c r="S20" s="272"/>
      <c r="T20" s="272"/>
      <c r="U20" s="272"/>
      <c r="V20" s="272"/>
      <c r="W20" s="272"/>
      <c r="X20" s="272"/>
      <c r="Y20" s="272"/>
      <c r="Z20" s="272"/>
      <c r="AA20" s="272"/>
      <c r="AB20" s="272"/>
      <c r="AC20" s="272"/>
      <c r="AD20" s="272"/>
      <c r="AE20" s="272"/>
      <c r="AF20" s="272"/>
      <c r="AG20" s="272"/>
      <c r="AH20" s="274"/>
      <c r="AI20" s="58">
        <f t="shared" si="5"/>
        <v>0</v>
      </c>
      <c r="AJ20" s="28"/>
    </row>
    <row r="21" spans="1:36" ht="13.5" customHeight="1" x14ac:dyDescent="0.15">
      <c r="A21" s="178" t="s">
        <v>39</v>
      </c>
      <c r="B21" s="418">
        <v>1000</v>
      </c>
      <c r="C21" s="419"/>
      <c r="D21" s="272"/>
      <c r="E21" s="272"/>
      <c r="F21" s="272"/>
      <c r="G21" s="272"/>
      <c r="H21" s="272"/>
      <c r="I21" s="272"/>
      <c r="J21" s="272"/>
      <c r="K21" s="272"/>
      <c r="L21" s="272"/>
      <c r="M21" s="272"/>
      <c r="N21" s="272"/>
      <c r="O21" s="272"/>
      <c r="P21" s="272"/>
      <c r="Q21" s="272"/>
      <c r="R21" s="272"/>
      <c r="S21" s="272"/>
      <c r="T21" s="272"/>
      <c r="U21" s="272"/>
      <c r="V21" s="272"/>
      <c r="W21" s="272"/>
      <c r="X21" s="272"/>
      <c r="Y21" s="272"/>
      <c r="Z21" s="272"/>
      <c r="AA21" s="272"/>
      <c r="AB21" s="272"/>
      <c r="AC21" s="272"/>
      <c r="AD21" s="272"/>
      <c r="AE21" s="272"/>
      <c r="AF21" s="272"/>
      <c r="AG21" s="272"/>
      <c r="AH21" s="274"/>
      <c r="AI21" s="58">
        <f t="shared" si="5"/>
        <v>0</v>
      </c>
      <c r="AJ21" s="28"/>
    </row>
    <row r="22" spans="1:36" ht="13.5" customHeight="1" x14ac:dyDescent="0.15">
      <c r="A22" s="178" t="s">
        <v>39</v>
      </c>
      <c r="B22" s="418"/>
      <c r="C22" s="419"/>
      <c r="D22" s="272"/>
      <c r="E22" s="272"/>
      <c r="F22" s="272"/>
      <c r="G22" s="272"/>
      <c r="H22" s="272"/>
      <c r="I22" s="272"/>
      <c r="J22" s="272"/>
      <c r="K22" s="272"/>
      <c r="L22" s="272"/>
      <c r="M22" s="272"/>
      <c r="N22" s="272"/>
      <c r="O22" s="272"/>
      <c r="P22" s="272"/>
      <c r="Q22" s="272"/>
      <c r="R22" s="272"/>
      <c r="S22" s="272"/>
      <c r="T22" s="272"/>
      <c r="U22" s="272"/>
      <c r="V22" s="272"/>
      <c r="W22" s="272"/>
      <c r="X22" s="272"/>
      <c r="Y22" s="272"/>
      <c r="Z22" s="272"/>
      <c r="AA22" s="272"/>
      <c r="AB22" s="272"/>
      <c r="AC22" s="272"/>
      <c r="AD22" s="272"/>
      <c r="AE22" s="272"/>
      <c r="AF22" s="272"/>
      <c r="AG22" s="272"/>
      <c r="AH22" s="274"/>
      <c r="AI22" s="58">
        <f t="shared" si="5"/>
        <v>0</v>
      </c>
      <c r="AJ22" s="28"/>
    </row>
    <row r="23" spans="1:36" ht="13.5" customHeight="1" thickBot="1" x14ac:dyDescent="0.2">
      <c r="A23" s="178" t="s">
        <v>39</v>
      </c>
      <c r="B23" s="418"/>
      <c r="C23" s="419"/>
      <c r="D23" s="272"/>
      <c r="E23" s="272"/>
      <c r="F23" s="272"/>
      <c r="G23" s="272"/>
      <c r="H23" s="272"/>
      <c r="I23" s="272"/>
      <c r="J23" s="272"/>
      <c r="K23" s="272"/>
      <c r="L23" s="272"/>
      <c r="M23" s="272"/>
      <c r="N23" s="272"/>
      <c r="O23" s="272"/>
      <c r="P23" s="272"/>
      <c r="Q23" s="272"/>
      <c r="R23" s="272"/>
      <c r="S23" s="272"/>
      <c r="T23" s="272"/>
      <c r="U23" s="272"/>
      <c r="V23" s="272"/>
      <c r="W23" s="272"/>
      <c r="X23" s="272"/>
      <c r="Y23" s="272"/>
      <c r="Z23" s="272"/>
      <c r="AA23" s="272"/>
      <c r="AB23" s="272"/>
      <c r="AC23" s="272"/>
      <c r="AD23" s="272"/>
      <c r="AE23" s="272"/>
      <c r="AF23" s="272"/>
      <c r="AG23" s="272"/>
      <c r="AH23" s="274"/>
      <c r="AI23" s="51">
        <f>IF($AK$4&lt;&gt;"",0,SUM($D23:$AH23))</f>
        <v>0</v>
      </c>
      <c r="AJ23" s="28"/>
    </row>
    <row r="24" spans="1:36" ht="9.9499999999999993" customHeight="1" x14ac:dyDescent="0.15"/>
    <row r="25" spans="1:36" ht="9.9499999999999993" customHeight="1" x14ac:dyDescent="0.15"/>
    <row r="26" spans="1:36" ht="13.5" customHeight="1" thickBot="1" x14ac:dyDescent="0.2">
      <c r="A26" s="420">
        <f>$A$1</f>
        <v>44958</v>
      </c>
      <c r="B26" s="420"/>
      <c r="C26" s="420"/>
      <c r="D26" s="420"/>
      <c r="E26" s="420"/>
      <c r="F26" s="420"/>
      <c r="G26" s="420"/>
      <c r="H26" s="420"/>
      <c r="I26" s="421" t="s">
        <v>158</v>
      </c>
      <c r="J26" s="421"/>
      <c r="K26" s="421"/>
      <c r="L26" s="421"/>
      <c r="M26" s="421"/>
      <c r="N26" s="421"/>
      <c r="O26" s="421"/>
      <c r="P26" s="421"/>
      <c r="Q26" s="421"/>
      <c r="R26" s="421"/>
      <c r="S26" s="421"/>
      <c r="T26" s="421"/>
      <c r="U26" s="421"/>
      <c r="V26" s="421"/>
      <c r="W26" s="421"/>
      <c r="X26" s="421"/>
      <c r="Y26" s="421"/>
      <c r="Z26" s="421"/>
      <c r="AA26" s="421"/>
      <c r="AB26" s="421"/>
      <c r="AC26" s="421"/>
      <c r="AD26" s="421"/>
      <c r="AE26" s="421"/>
      <c r="AF26" s="421"/>
      <c r="AG26" s="421"/>
      <c r="AH26" s="421"/>
      <c r="AI26" s="420"/>
      <c r="AJ26" s="420"/>
    </row>
    <row r="27" spans="1:36" ht="13.5" customHeight="1" x14ac:dyDescent="0.15">
      <c r="A27" s="409" t="s">
        <v>27</v>
      </c>
      <c r="B27" s="409"/>
      <c r="C27" s="410"/>
      <c r="D27" s="39">
        <f>IF(D$2&lt;&gt;"",D$2,"")</f>
        <v>44958</v>
      </c>
      <c r="E27" s="39">
        <f t="shared" ref="E27:AH28" si="6">IF(E$2&lt;&gt;"",E$2,"")</f>
        <v>44959</v>
      </c>
      <c r="F27" s="39">
        <f t="shared" si="6"/>
        <v>44960</v>
      </c>
      <c r="G27" s="39">
        <f t="shared" si="6"/>
        <v>44961</v>
      </c>
      <c r="H27" s="39">
        <f t="shared" si="6"/>
        <v>44962</v>
      </c>
      <c r="I27" s="39">
        <f t="shared" si="6"/>
        <v>44963</v>
      </c>
      <c r="J27" s="39">
        <f t="shared" si="6"/>
        <v>44964</v>
      </c>
      <c r="K27" s="39">
        <f t="shared" si="6"/>
        <v>44965</v>
      </c>
      <c r="L27" s="39">
        <f t="shared" si="6"/>
        <v>44966</v>
      </c>
      <c r="M27" s="39">
        <f t="shared" si="6"/>
        <v>44967</v>
      </c>
      <c r="N27" s="39">
        <f t="shared" si="6"/>
        <v>44968</v>
      </c>
      <c r="O27" s="39">
        <f t="shared" si="6"/>
        <v>44969</v>
      </c>
      <c r="P27" s="39">
        <f t="shared" si="6"/>
        <v>44970</v>
      </c>
      <c r="Q27" s="39">
        <f t="shared" si="6"/>
        <v>44971</v>
      </c>
      <c r="R27" s="39">
        <f t="shared" si="6"/>
        <v>44972</v>
      </c>
      <c r="S27" s="39">
        <f t="shared" si="6"/>
        <v>44973</v>
      </c>
      <c r="T27" s="39">
        <f t="shared" si="6"/>
        <v>44974</v>
      </c>
      <c r="U27" s="39">
        <f t="shared" si="6"/>
        <v>44975</v>
      </c>
      <c r="V27" s="39">
        <f t="shared" si="6"/>
        <v>44976</v>
      </c>
      <c r="W27" s="39">
        <f t="shared" si="6"/>
        <v>44977</v>
      </c>
      <c r="X27" s="39">
        <f t="shared" si="6"/>
        <v>44978</v>
      </c>
      <c r="Y27" s="39">
        <f t="shared" si="6"/>
        <v>44979</v>
      </c>
      <c r="Z27" s="39">
        <f t="shared" si="6"/>
        <v>44980</v>
      </c>
      <c r="AA27" s="39">
        <f t="shared" si="6"/>
        <v>44981</v>
      </c>
      <c r="AB27" s="39">
        <f t="shared" si="6"/>
        <v>44982</v>
      </c>
      <c r="AC27" s="39">
        <f t="shared" si="6"/>
        <v>44983</v>
      </c>
      <c r="AD27" s="39">
        <f t="shared" si="6"/>
        <v>44984</v>
      </c>
      <c r="AE27" s="39">
        <f t="shared" si="6"/>
        <v>44985</v>
      </c>
      <c r="AF27" s="39" t="str">
        <f t="shared" si="6"/>
        <v/>
      </c>
      <c r="AG27" s="39" t="str">
        <f t="shared" si="6"/>
        <v/>
      </c>
      <c r="AH27" s="39" t="str">
        <f t="shared" si="6"/>
        <v/>
      </c>
      <c r="AI27" s="411" t="s">
        <v>52</v>
      </c>
      <c r="AJ27" s="422"/>
    </row>
    <row r="28" spans="1:36" ht="13.5" customHeight="1" x14ac:dyDescent="0.15">
      <c r="A28" s="50" t="s">
        <v>51</v>
      </c>
      <c r="B28" s="315" t="s">
        <v>50</v>
      </c>
      <c r="C28" s="317"/>
      <c r="D28" s="38">
        <f>IF(D$2&lt;&gt;"",D$2,"")</f>
        <v>44958</v>
      </c>
      <c r="E28" s="38">
        <f t="shared" si="6"/>
        <v>44959</v>
      </c>
      <c r="F28" s="38">
        <f t="shared" si="6"/>
        <v>44960</v>
      </c>
      <c r="G28" s="38">
        <f t="shared" si="6"/>
        <v>44961</v>
      </c>
      <c r="H28" s="38">
        <f t="shared" si="6"/>
        <v>44962</v>
      </c>
      <c r="I28" s="38">
        <f t="shared" si="6"/>
        <v>44963</v>
      </c>
      <c r="J28" s="38">
        <f t="shared" si="6"/>
        <v>44964</v>
      </c>
      <c r="K28" s="38">
        <f t="shared" si="6"/>
        <v>44965</v>
      </c>
      <c r="L28" s="38">
        <f t="shared" si="6"/>
        <v>44966</v>
      </c>
      <c r="M28" s="38">
        <f t="shared" si="6"/>
        <v>44967</v>
      </c>
      <c r="N28" s="38">
        <f t="shared" si="6"/>
        <v>44968</v>
      </c>
      <c r="O28" s="38">
        <f t="shared" si="6"/>
        <v>44969</v>
      </c>
      <c r="P28" s="38">
        <f t="shared" si="6"/>
        <v>44970</v>
      </c>
      <c r="Q28" s="38">
        <f t="shared" si="6"/>
        <v>44971</v>
      </c>
      <c r="R28" s="38">
        <f t="shared" si="6"/>
        <v>44972</v>
      </c>
      <c r="S28" s="38">
        <f t="shared" si="6"/>
        <v>44973</v>
      </c>
      <c r="T28" s="38">
        <f t="shared" si="6"/>
        <v>44974</v>
      </c>
      <c r="U28" s="38">
        <f t="shared" si="6"/>
        <v>44975</v>
      </c>
      <c r="V28" s="38">
        <f t="shared" si="6"/>
        <v>44976</v>
      </c>
      <c r="W28" s="38">
        <f t="shared" si="6"/>
        <v>44977</v>
      </c>
      <c r="X28" s="38">
        <f t="shared" si="6"/>
        <v>44978</v>
      </c>
      <c r="Y28" s="38">
        <f t="shared" si="6"/>
        <v>44979</v>
      </c>
      <c r="Z28" s="38">
        <f t="shared" si="6"/>
        <v>44980</v>
      </c>
      <c r="AA28" s="38">
        <f t="shared" si="6"/>
        <v>44981</v>
      </c>
      <c r="AB28" s="38">
        <f t="shared" si="6"/>
        <v>44982</v>
      </c>
      <c r="AC28" s="38">
        <f t="shared" si="6"/>
        <v>44983</v>
      </c>
      <c r="AD28" s="38">
        <f t="shared" si="6"/>
        <v>44984</v>
      </c>
      <c r="AE28" s="38">
        <f t="shared" si="6"/>
        <v>44985</v>
      </c>
      <c r="AF28" s="38" t="str">
        <f t="shared" si="6"/>
        <v/>
      </c>
      <c r="AG28" s="38" t="str">
        <f t="shared" si="6"/>
        <v/>
      </c>
      <c r="AH28" s="37" t="str">
        <f t="shared" si="6"/>
        <v/>
      </c>
      <c r="AI28" s="412"/>
      <c r="AJ28" s="422"/>
    </row>
    <row r="29" spans="1:36" ht="13.5" customHeight="1" x14ac:dyDescent="0.15">
      <c r="A29" s="32">
        <v>1</v>
      </c>
      <c r="B29" s="416" t="s">
        <v>196</v>
      </c>
      <c r="C29" s="417"/>
      <c r="D29" s="275"/>
      <c r="E29" s="275"/>
      <c r="F29" s="275"/>
      <c r="G29" s="275"/>
      <c r="H29" s="275"/>
      <c r="I29" s="275"/>
      <c r="J29" s="275"/>
      <c r="K29" s="275"/>
      <c r="L29" s="275"/>
      <c r="M29" s="275"/>
      <c r="N29" s="275"/>
      <c r="O29" s="275"/>
      <c r="P29" s="275"/>
      <c r="Q29" s="275"/>
      <c r="R29" s="275"/>
      <c r="S29" s="275"/>
      <c r="T29" s="275"/>
      <c r="U29" s="275"/>
      <c r="V29" s="275"/>
      <c r="W29" s="275"/>
      <c r="X29" s="275"/>
      <c r="Y29" s="275"/>
      <c r="Z29" s="275"/>
      <c r="AA29" s="275"/>
      <c r="AB29" s="275"/>
      <c r="AC29" s="275"/>
      <c r="AD29" s="275"/>
      <c r="AE29" s="275"/>
      <c r="AF29" s="275"/>
      <c r="AG29" s="275"/>
      <c r="AH29" s="276"/>
      <c r="AI29" s="49">
        <f t="shared" ref="AI29:AI35" si="7">IF($AK$4&lt;&gt;"",0,SUM($D29:$AH29))</f>
        <v>0</v>
      </c>
      <c r="AJ29" s="28"/>
    </row>
    <row r="30" spans="1:36" ht="13.5" customHeight="1" x14ac:dyDescent="0.15">
      <c r="A30" s="32">
        <f t="shared" ref="A30:A35" si="8">A29+1</f>
        <v>2</v>
      </c>
      <c r="B30" s="416"/>
      <c r="C30" s="417"/>
      <c r="D30" s="275"/>
      <c r="E30" s="275"/>
      <c r="F30" s="275"/>
      <c r="G30" s="275"/>
      <c r="H30" s="275"/>
      <c r="I30" s="275"/>
      <c r="J30" s="275"/>
      <c r="K30" s="275"/>
      <c r="L30" s="275"/>
      <c r="M30" s="275"/>
      <c r="N30" s="275"/>
      <c r="O30" s="275"/>
      <c r="P30" s="275"/>
      <c r="Q30" s="275"/>
      <c r="R30" s="275"/>
      <c r="S30" s="275"/>
      <c r="T30" s="275"/>
      <c r="U30" s="275"/>
      <c r="V30" s="275"/>
      <c r="W30" s="275"/>
      <c r="X30" s="275"/>
      <c r="Y30" s="275"/>
      <c r="Z30" s="275"/>
      <c r="AA30" s="275"/>
      <c r="AB30" s="275"/>
      <c r="AC30" s="275"/>
      <c r="AD30" s="275"/>
      <c r="AE30" s="275"/>
      <c r="AF30" s="275"/>
      <c r="AG30" s="275"/>
      <c r="AH30" s="276"/>
      <c r="AI30" s="49">
        <f t="shared" si="7"/>
        <v>0</v>
      </c>
      <c r="AJ30" s="28"/>
    </row>
    <row r="31" spans="1:36" ht="13.5" customHeight="1" x14ac:dyDescent="0.15">
      <c r="A31" s="32">
        <f t="shared" si="8"/>
        <v>3</v>
      </c>
      <c r="B31" s="416"/>
      <c r="C31" s="417"/>
      <c r="D31" s="275"/>
      <c r="E31" s="275"/>
      <c r="F31" s="275"/>
      <c r="G31" s="275"/>
      <c r="H31" s="275"/>
      <c r="I31" s="275"/>
      <c r="J31" s="275"/>
      <c r="K31" s="275"/>
      <c r="L31" s="275"/>
      <c r="M31" s="275"/>
      <c r="N31" s="275"/>
      <c r="O31" s="275"/>
      <c r="P31" s="275"/>
      <c r="Q31" s="275"/>
      <c r="R31" s="275"/>
      <c r="S31" s="275"/>
      <c r="T31" s="275"/>
      <c r="U31" s="275"/>
      <c r="V31" s="275"/>
      <c r="W31" s="275"/>
      <c r="X31" s="275"/>
      <c r="Y31" s="275"/>
      <c r="Z31" s="275"/>
      <c r="AA31" s="275"/>
      <c r="AB31" s="275"/>
      <c r="AC31" s="275"/>
      <c r="AD31" s="275"/>
      <c r="AE31" s="275"/>
      <c r="AF31" s="275"/>
      <c r="AG31" s="275"/>
      <c r="AH31" s="276"/>
      <c r="AI31" s="49">
        <f t="shared" si="7"/>
        <v>0</v>
      </c>
      <c r="AJ31" s="28"/>
    </row>
    <row r="32" spans="1:36" ht="13.5" customHeight="1" x14ac:dyDescent="0.15">
      <c r="A32" s="32">
        <f t="shared" si="8"/>
        <v>4</v>
      </c>
      <c r="B32" s="416"/>
      <c r="C32" s="417"/>
      <c r="D32" s="275"/>
      <c r="E32" s="275"/>
      <c r="F32" s="275"/>
      <c r="G32" s="275"/>
      <c r="H32" s="275"/>
      <c r="I32" s="275"/>
      <c r="J32" s="275"/>
      <c r="K32" s="275"/>
      <c r="L32" s="275"/>
      <c r="M32" s="275"/>
      <c r="N32" s="275"/>
      <c r="O32" s="275"/>
      <c r="P32" s="275"/>
      <c r="Q32" s="275"/>
      <c r="R32" s="275"/>
      <c r="S32" s="275"/>
      <c r="T32" s="275"/>
      <c r="U32" s="275"/>
      <c r="V32" s="275"/>
      <c r="W32" s="275"/>
      <c r="X32" s="275"/>
      <c r="Y32" s="275"/>
      <c r="Z32" s="275"/>
      <c r="AA32" s="275"/>
      <c r="AB32" s="275"/>
      <c r="AC32" s="275"/>
      <c r="AD32" s="275"/>
      <c r="AE32" s="275"/>
      <c r="AF32" s="275"/>
      <c r="AG32" s="275"/>
      <c r="AH32" s="276"/>
      <c r="AI32" s="49">
        <f t="shared" si="7"/>
        <v>0</v>
      </c>
      <c r="AJ32" s="28"/>
    </row>
    <row r="33" spans="1:36" ht="13.5" customHeight="1" x14ac:dyDescent="0.15">
      <c r="A33" s="32">
        <f t="shared" si="8"/>
        <v>5</v>
      </c>
      <c r="B33" s="416"/>
      <c r="C33" s="417"/>
      <c r="D33" s="275"/>
      <c r="E33" s="275"/>
      <c r="F33" s="275"/>
      <c r="G33" s="275"/>
      <c r="H33" s="275"/>
      <c r="I33" s="275"/>
      <c r="J33" s="275"/>
      <c r="K33" s="275"/>
      <c r="L33" s="275"/>
      <c r="M33" s="275"/>
      <c r="N33" s="275"/>
      <c r="O33" s="275"/>
      <c r="P33" s="275"/>
      <c r="Q33" s="275"/>
      <c r="R33" s="275"/>
      <c r="S33" s="275"/>
      <c r="T33" s="275"/>
      <c r="U33" s="275"/>
      <c r="V33" s="275"/>
      <c r="W33" s="275"/>
      <c r="X33" s="275"/>
      <c r="Y33" s="275"/>
      <c r="Z33" s="275"/>
      <c r="AA33" s="275"/>
      <c r="AB33" s="275"/>
      <c r="AC33" s="275"/>
      <c r="AD33" s="275"/>
      <c r="AE33" s="275"/>
      <c r="AF33" s="275"/>
      <c r="AG33" s="275"/>
      <c r="AH33" s="276"/>
      <c r="AI33" s="49">
        <f t="shared" si="7"/>
        <v>0</v>
      </c>
      <c r="AJ33" s="28"/>
    </row>
    <row r="34" spans="1:36" ht="13.5" customHeight="1" x14ac:dyDescent="0.15">
      <c r="A34" s="32">
        <f t="shared" si="8"/>
        <v>6</v>
      </c>
      <c r="B34" s="416"/>
      <c r="C34" s="417"/>
      <c r="D34" s="275"/>
      <c r="E34" s="275"/>
      <c r="F34" s="275"/>
      <c r="G34" s="275"/>
      <c r="H34" s="275"/>
      <c r="I34" s="275"/>
      <c r="J34" s="275"/>
      <c r="K34" s="275"/>
      <c r="L34" s="275"/>
      <c r="M34" s="275"/>
      <c r="N34" s="275"/>
      <c r="O34" s="275"/>
      <c r="P34" s="275"/>
      <c r="Q34" s="275"/>
      <c r="R34" s="275"/>
      <c r="S34" s="275"/>
      <c r="T34" s="275"/>
      <c r="U34" s="275"/>
      <c r="V34" s="275"/>
      <c r="W34" s="275"/>
      <c r="X34" s="275"/>
      <c r="Y34" s="275"/>
      <c r="Z34" s="275"/>
      <c r="AA34" s="275"/>
      <c r="AB34" s="275"/>
      <c r="AC34" s="275"/>
      <c r="AD34" s="275"/>
      <c r="AE34" s="275"/>
      <c r="AF34" s="275"/>
      <c r="AG34" s="275"/>
      <c r="AH34" s="276"/>
      <c r="AI34" s="49">
        <f t="shared" si="7"/>
        <v>0</v>
      </c>
      <c r="AJ34" s="28"/>
    </row>
    <row r="35" spans="1:36" ht="13.5" customHeight="1" thickBot="1" x14ac:dyDescent="0.2">
      <c r="A35" s="32">
        <f t="shared" si="8"/>
        <v>7</v>
      </c>
      <c r="B35" s="416"/>
      <c r="C35" s="417"/>
      <c r="D35" s="275"/>
      <c r="E35" s="275"/>
      <c r="F35" s="275"/>
      <c r="G35" s="275"/>
      <c r="H35" s="275"/>
      <c r="I35" s="275"/>
      <c r="J35" s="275"/>
      <c r="K35" s="275"/>
      <c r="L35" s="275"/>
      <c r="M35" s="275"/>
      <c r="N35" s="275"/>
      <c r="O35" s="275"/>
      <c r="P35" s="275"/>
      <c r="Q35" s="275"/>
      <c r="R35" s="275"/>
      <c r="S35" s="275"/>
      <c r="T35" s="275"/>
      <c r="U35" s="275"/>
      <c r="V35" s="275"/>
      <c r="W35" s="275"/>
      <c r="X35" s="275"/>
      <c r="Y35" s="275"/>
      <c r="Z35" s="275"/>
      <c r="AA35" s="275"/>
      <c r="AB35" s="275"/>
      <c r="AC35" s="275"/>
      <c r="AD35" s="275"/>
      <c r="AE35" s="275"/>
      <c r="AF35" s="275"/>
      <c r="AG35" s="275"/>
      <c r="AH35" s="276"/>
      <c r="AI35" s="41">
        <f t="shared" si="7"/>
        <v>0</v>
      </c>
      <c r="AJ35" s="28"/>
    </row>
    <row r="36" spans="1:36" ht="3" customHeight="1" thickBot="1" x14ac:dyDescent="0.2"/>
    <row r="37" spans="1:36" ht="13.5" customHeight="1" thickBot="1" x14ac:dyDescent="0.2">
      <c r="A37" s="425" t="s">
        <v>49</v>
      </c>
      <c r="B37" s="426"/>
      <c r="C37" s="427"/>
      <c r="D37" s="48">
        <f t="shared" ref="D37:AH37" si="9">SUM(D$29:D$35)</f>
        <v>0</v>
      </c>
      <c r="E37" s="48">
        <f t="shared" si="9"/>
        <v>0</v>
      </c>
      <c r="F37" s="48">
        <f t="shared" si="9"/>
        <v>0</v>
      </c>
      <c r="G37" s="48">
        <f t="shared" si="9"/>
        <v>0</v>
      </c>
      <c r="H37" s="48">
        <f t="shared" si="9"/>
        <v>0</v>
      </c>
      <c r="I37" s="48">
        <f t="shared" si="9"/>
        <v>0</v>
      </c>
      <c r="J37" s="48">
        <f t="shared" si="9"/>
        <v>0</v>
      </c>
      <c r="K37" s="48">
        <f t="shared" si="9"/>
        <v>0</v>
      </c>
      <c r="L37" s="48">
        <f t="shared" si="9"/>
        <v>0</v>
      </c>
      <c r="M37" s="48">
        <f t="shared" si="9"/>
        <v>0</v>
      </c>
      <c r="N37" s="48">
        <f t="shared" si="9"/>
        <v>0</v>
      </c>
      <c r="O37" s="48">
        <f t="shared" si="9"/>
        <v>0</v>
      </c>
      <c r="P37" s="48">
        <f t="shared" si="9"/>
        <v>0</v>
      </c>
      <c r="Q37" s="48">
        <f t="shared" si="9"/>
        <v>0</v>
      </c>
      <c r="R37" s="48">
        <f t="shared" si="9"/>
        <v>0</v>
      </c>
      <c r="S37" s="48">
        <f t="shared" si="9"/>
        <v>0</v>
      </c>
      <c r="T37" s="48">
        <f t="shared" si="9"/>
        <v>0</v>
      </c>
      <c r="U37" s="48">
        <f t="shared" si="9"/>
        <v>0</v>
      </c>
      <c r="V37" s="48">
        <f t="shared" si="9"/>
        <v>0</v>
      </c>
      <c r="W37" s="48">
        <f t="shared" si="9"/>
        <v>0</v>
      </c>
      <c r="X37" s="48">
        <f t="shared" si="9"/>
        <v>0</v>
      </c>
      <c r="Y37" s="48">
        <f t="shared" si="9"/>
        <v>0</v>
      </c>
      <c r="Z37" s="48">
        <f t="shared" si="9"/>
        <v>0</v>
      </c>
      <c r="AA37" s="48">
        <f t="shared" si="9"/>
        <v>0</v>
      </c>
      <c r="AB37" s="48">
        <f t="shared" si="9"/>
        <v>0</v>
      </c>
      <c r="AC37" s="48">
        <f t="shared" si="9"/>
        <v>0</v>
      </c>
      <c r="AD37" s="48">
        <f t="shared" si="9"/>
        <v>0</v>
      </c>
      <c r="AE37" s="48">
        <f t="shared" si="9"/>
        <v>0</v>
      </c>
      <c r="AF37" s="48">
        <f t="shared" si="9"/>
        <v>0</v>
      </c>
      <c r="AG37" s="48">
        <f t="shared" si="9"/>
        <v>0</v>
      </c>
      <c r="AH37" s="47">
        <f t="shared" si="9"/>
        <v>0</v>
      </c>
      <c r="AI37" s="46">
        <f>IF($AK$4&lt;&gt;"",0,SUM($D37:$AH37))</f>
        <v>0</v>
      </c>
      <c r="AJ37" s="28"/>
    </row>
    <row r="38" spans="1:36" ht="5.0999999999999996" customHeight="1" thickBot="1" x14ac:dyDescent="0.2">
      <c r="C38" s="45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44"/>
      <c r="AJ38" s="28"/>
    </row>
    <row r="39" spans="1:36" ht="13.5" customHeight="1" x14ac:dyDescent="0.15">
      <c r="A39" s="166" t="s">
        <v>38</v>
      </c>
      <c r="B39" s="405">
        <v>50</v>
      </c>
      <c r="C39" s="406"/>
      <c r="D39" s="275"/>
      <c r="E39" s="275"/>
      <c r="F39" s="275"/>
      <c r="G39" s="275"/>
      <c r="H39" s="275"/>
      <c r="I39" s="275"/>
      <c r="J39" s="275"/>
      <c r="K39" s="275"/>
      <c r="L39" s="275"/>
      <c r="M39" s="275"/>
      <c r="N39" s="275"/>
      <c r="O39" s="275"/>
      <c r="P39" s="275"/>
      <c r="Q39" s="275"/>
      <c r="R39" s="275"/>
      <c r="S39" s="275"/>
      <c r="T39" s="275"/>
      <c r="U39" s="275"/>
      <c r="V39" s="275"/>
      <c r="W39" s="275"/>
      <c r="X39" s="275"/>
      <c r="Y39" s="275"/>
      <c r="Z39" s="275"/>
      <c r="AA39" s="275"/>
      <c r="AB39" s="275"/>
      <c r="AC39" s="275"/>
      <c r="AD39" s="275"/>
      <c r="AE39" s="275"/>
      <c r="AF39" s="275"/>
      <c r="AG39" s="275"/>
      <c r="AH39" s="277"/>
      <c r="AI39" s="43">
        <f>IF($AK$4&lt;&gt;"",0,SUM($D39:$AH39))</f>
        <v>0</v>
      </c>
      <c r="AJ39" s="28"/>
    </row>
    <row r="40" spans="1:36" ht="13.5" customHeight="1" x14ac:dyDescent="0.15">
      <c r="A40" s="166" t="s">
        <v>38</v>
      </c>
      <c r="B40" s="390">
        <v>400</v>
      </c>
      <c r="C40" s="391"/>
      <c r="D40" s="275"/>
      <c r="E40" s="275"/>
      <c r="F40" s="275"/>
      <c r="G40" s="275"/>
      <c r="H40" s="275"/>
      <c r="I40" s="275"/>
      <c r="J40" s="275"/>
      <c r="K40" s="275"/>
      <c r="L40" s="275"/>
      <c r="M40" s="275"/>
      <c r="N40" s="275"/>
      <c r="O40" s="275"/>
      <c r="P40" s="275"/>
      <c r="Q40" s="275"/>
      <c r="R40" s="275"/>
      <c r="S40" s="275"/>
      <c r="T40" s="275"/>
      <c r="U40" s="275"/>
      <c r="V40" s="275"/>
      <c r="W40" s="275"/>
      <c r="X40" s="275"/>
      <c r="Y40" s="275"/>
      <c r="Z40" s="275"/>
      <c r="AA40" s="275"/>
      <c r="AB40" s="275"/>
      <c r="AC40" s="275"/>
      <c r="AD40" s="275"/>
      <c r="AE40" s="275"/>
      <c r="AF40" s="275"/>
      <c r="AG40" s="275"/>
      <c r="AH40" s="277"/>
      <c r="AI40" s="49"/>
      <c r="AJ40" s="28"/>
    </row>
    <row r="41" spans="1:36" ht="13.5" customHeight="1" x14ac:dyDescent="0.15">
      <c r="A41" s="166" t="s">
        <v>38</v>
      </c>
      <c r="B41" s="390">
        <v>600</v>
      </c>
      <c r="C41" s="391"/>
      <c r="D41" s="275"/>
      <c r="E41" s="275"/>
      <c r="F41" s="275"/>
      <c r="G41" s="275"/>
      <c r="H41" s="275"/>
      <c r="I41" s="275"/>
      <c r="J41" s="275"/>
      <c r="K41" s="275"/>
      <c r="L41" s="275"/>
      <c r="M41" s="275"/>
      <c r="N41" s="275"/>
      <c r="O41" s="275"/>
      <c r="P41" s="275"/>
      <c r="Q41" s="275"/>
      <c r="R41" s="275"/>
      <c r="S41" s="275"/>
      <c r="T41" s="275"/>
      <c r="U41" s="275"/>
      <c r="V41" s="275"/>
      <c r="W41" s="275"/>
      <c r="X41" s="275"/>
      <c r="Y41" s="275"/>
      <c r="Z41" s="275"/>
      <c r="AA41" s="275"/>
      <c r="AB41" s="275"/>
      <c r="AC41" s="275"/>
      <c r="AD41" s="275"/>
      <c r="AE41" s="275"/>
      <c r="AF41" s="275"/>
      <c r="AG41" s="275"/>
      <c r="AH41" s="277"/>
      <c r="AI41" s="49"/>
      <c r="AJ41" s="28"/>
    </row>
    <row r="42" spans="1:36" ht="13.5" customHeight="1" x14ac:dyDescent="0.15">
      <c r="A42" s="166" t="s">
        <v>38</v>
      </c>
      <c r="B42" s="390">
        <v>700</v>
      </c>
      <c r="C42" s="391"/>
      <c r="D42" s="275"/>
      <c r="E42" s="275"/>
      <c r="F42" s="275"/>
      <c r="G42" s="275"/>
      <c r="H42" s="275"/>
      <c r="I42" s="275"/>
      <c r="J42" s="275"/>
      <c r="K42" s="275"/>
      <c r="L42" s="275"/>
      <c r="M42" s="275"/>
      <c r="N42" s="275"/>
      <c r="O42" s="275"/>
      <c r="P42" s="275"/>
      <c r="Q42" s="275"/>
      <c r="R42" s="275"/>
      <c r="S42" s="275"/>
      <c r="T42" s="275"/>
      <c r="U42" s="275"/>
      <c r="V42" s="275"/>
      <c r="W42" s="275"/>
      <c r="X42" s="275"/>
      <c r="Y42" s="275"/>
      <c r="Z42" s="275"/>
      <c r="AA42" s="275"/>
      <c r="AB42" s="275"/>
      <c r="AC42" s="275"/>
      <c r="AD42" s="275"/>
      <c r="AE42" s="275"/>
      <c r="AF42" s="275"/>
      <c r="AG42" s="275"/>
      <c r="AH42" s="277"/>
      <c r="AI42" s="49"/>
      <c r="AJ42" s="28"/>
    </row>
    <row r="43" spans="1:36" ht="13.5" customHeight="1" x14ac:dyDescent="0.15">
      <c r="A43" s="166" t="s">
        <v>38</v>
      </c>
      <c r="B43" s="390">
        <v>800</v>
      </c>
      <c r="C43" s="391"/>
      <c r="D43" s="275"/>
      <c r="E43" s="275"/>
      <c r="F43" s="275"/>
      <c r="G43" s="275"/>
      <c r="H43" s="275"/>
      <c r="I43" s="275"/>
      <c r="J43" s="275"/>
      <c r="K43" s="275"/>
      <c r="L43" s="275"/>
      <c r="M43" s="275"/>
      <c r="N43" s="275"/>
      <c r="O43" s="275"/>
      <c r="P43" s="275"/>
      <c r="Q43" s="275"/>
      <c r="R43" s="275"/>
      <c r="S43" s="275"/>
      <c r="T43" s="275"/>
      <c r="U43" s="275"/>
      <c r="V43" s="275"/>
      <c r="W43" s="275"/>
      <c r="X43" s="275"/>
      <c r="Y43" s="275"/>
      <c r="Z43" s="275"/>
      <c r="AA43" s="275"/>
      <c r="AB43" s="275"/>
      <c r="AC43" s="275"/>
      <c r="AD43" s="275"/>
      <c r="AE43" s="275"/>
      <c r="AF43" s="275"/>
      <c r="AG43" s="275"/>
      <c r="AH43" s="277"/>
      <c r="AI43" s="49"/>
      <c r="AJ43" s="28"/>
    </row>
    <row r="44" spans="1:36" ht="13.5" customHeight="1" x14ac:dyDescent="0.15">
      <c r="A44" s="166" t="s">
        <v>38</v>
      </c>
      <c r="B44" s="390">
        <v>900</v>
      </c>
      <c r="C44" s="391"/>
      <c r="D44" s="275"/>
      <c r="E44" s="275"/>
      <c r="F44" s="275"/>
      <c r="G44" s="275"/>
      <c r="H44" s="275"/>
      <c r="I44" s="275"/>
      <c r="J44" s="275"/>
      <c r="K44" s="275"/>
      <c r="L44" s="275"/>
      <c r="M44" s="275"/>
      <c r="N44" s="275"/>
      <c r="O44" s="275"/>
      <c r="P44" s="275"/>
      <c r="Q44" s="275"/>
      <c r="R44" s="275"/>
      <c r="S44" s="275"/>
      <c r="T44" s="275"/>
      <c r="U44" s="275"/>
      <c r="V44" s="275"/>
      <c r="W44" s="275"/>
      <c r="X44" s="275"/>
      <c r="Y44" s="275"/>
      <c r="Z44" s="275"/>
      <c r="AA44" s="275"/>
      <c r="AB44" s="275"/>
      <c r="AC44" s="275"/>
      <c r="AD44" s="275"/>
      <c r="AE44" s="275"/>
      <c r="AF44" s="275"/>
      <c r="AG44" s="275"/>
      <c r="AH44" s="277"/>
      <c r="AI44" s="49"/>
      <c r="AJ44" s="28"/>
    </row>
    <row r="45" spans="1:36" ht="13.5" customHeight="1" x14ac:dyDescent="0.15">
      <c r="A45" s="166" t="s">
        <v>38</v>
      </c>
      <c r="B45" s="390">
        <v>1000</v>
      </c>
      <c r="C45" s="391"/>
      <c r="D45" s="275"/>
      <c r="E45" s="275"/>
      <c r="F45" s="275"/>
      <c r="G45" s="275"/>
      <c r="H45" s="275"/>
      <c r="I45" s="275"/>
      <c r="J45" s="275"/>
      <c r="K45" s="275"/>
      <c r="L45" s="275"/>
      <c r="M45" s="275"/>
      <c r="N45" s="275"/>
      <c r="O45" s="275"/>
      <c r="P45" s="275"/>
      <c r="Q45" s="275"/>
      <c r="R45" s="275"/>
      <c r="S45" s="275"/>
      <c r="T45" s="275"/>
      <c r="U45" s="275"/>
      <c r="V45" s="275"/>
      <c r="W45" s="275"/>
      <c r="X45" s="275"/>
      <c r="Y45" s="275"/>
      <c r="Z45" s="275"/>
      <c r="AA45" s="275"/>
      <c r="AB45" s="275"/>
      <c r="AC45" s="275"/>
      <c r="AD45" s="275"/>
      <c r="AE45" s="275"/>
      <c r="AF45" s="275"/>
      <c r="AG45" s="275"/>
      <c r="AH45" s="277"/>
      <c r="AI45" s="49"/>
      <c r="AJ45" s="28"/>
    </row>
    <row r="46" spans="1:36" ht="13.5" customHeight="1" x14ac:dyDescent="0.15">
      <c r="A46" s="166" t="s">
        <v>38</v>
      </c>
      <c r="B46" s="390"/>
      <c r="C46" s="391"/>
      <c r="D46" s="275"/>
      <c r="E46" s="275"/>
      <c r="F46" s="275"/>
      <c r="G46" s="275"/>
      <c r="H46" s="275"/>
      <c r="I46" s="275"/>
      <c r="J46" s="275"/>
      <c r="K46" s="275"/>
      <c r="L46" s="275"/>
      <c r="M46" s="275"/>
      <c r="N46" s="275"/>
      <c r="O46" s="275"/>
      <c r="P46" s="275"/>
      <c r="Q46" s="275"/>
      <c r="R46" s="275"/>
      <c r="S46" s="275"/>
      <c r="T46" s="275"/>
      <c r="U46" s="275"/>
      <c r="V46" s="275"/>
      <c r="W46" s="275"/>
      <c r="X46" s="275"/>
      <c r="Y46" s="275"/>
      <c r="Z46" s="275"/>
      <c r="AA46" s="275"/>
      <c r="AB46" s="275"/>
      <c r="AC46" s="275"/>
      <c r="AD46" s="275"/>
      <c r="AE46" s="275"/>
      <c r="AF46" s="275"/>
      <c r="AG46" s="275"/>
      <c r="AH46" s="277"/>
      <c r="AI46" s="49"/>
      <c r="AJ46" s="28"/>
    </row>
    <row r="47" spans="1:36" ht="13.5" customHeight="1" thickBot="1" x14ac:dyDescent="0.2">
      <c r="A47" s="166" t="s">
        <v>38</v>
      </c>
      <c r="B47" s="390"/>
      <c r="C47" s="391"/>
      <c r="D47" s="275"/>
      <c r="E47" s="275"/>
      <c r="F47" s="275"/>
      <c r="G47" s="275"/>
      <c r="H47" s="275"/>
      <c r="I47" s="275"/>
      <c r="J47" s="275"/>
      <c r="K47" s="275"/>
      <c r="L47" s="275"/>
      <c r="M47" s="275"/>
      <c r="N47" s="275"/>
      <c r="O47" s="275"/>
      <c r="P47" s="275"/>
      <c r="Q47" s="275"/>
      <c r="R47" s="275"/>
      <c r="S47" s="275"/>
      <c r="T47" s="275"/>
      <c r="U47" s="275"/>
      <c r="V47" s="275"/>
      <c r="W47" s="275"/>
      <c r="X47" s="275"/>
      <c r="Y47" s="275"/>
      <c r="Z47" s="275"/>
      <c r="AA47" s="275"/>
      <c r="AB47" s="275"/>
      <c r="AC47" s="275"/>
      <c r="AD47" s="275"/>
      <c r="AE47" s="275"/>
      <c r="AF47" s="275"/>
      <c r="AG47" s="275"/>
      <c r="AH47" s="277"/>
      <c r="AI47" s="41">
        <f>IF($AK$4&lt;&gt;"",0,SUM($D47:$AH47))</f>
        <v>0</v>
      </c>
      <c r="AJ47" s="28"/>
    </row>
    <row r="48" spans="1:36" ht="13.5" customHeight="1" thickBot="1" x14ac:dyDescent="0.2"/>
    <row r="49" spans="1:36" ht="13.5" customHeight="1" thickBot="1" x14ac:dyDescent="0.2">
      <c r="C49" s="40" t="s">
        <v>46</v>
      </c>
      <c r="D49" s="282"/>
      <c r="E49" s="282"/>
      <c r="F49" s="282"/>
      <c r="G49" s="282"/>
      <c r="H49" s="282"/>
      <c r="I49" s="282"/>
      <c r="J49" s="282"/>
      <c r="K49" s="282"/>
      <c r="L49" s="282"/>
      <c r="M49" s="282"/>
      <c r="N49" s="282"/>
      <c r="O49" s="282"/>
      <c r="P49" s="282"/>
      <c r="Q49" s="282"/>
      <c r="R49" s="282"/>
      <c r="S49" s="282"/>
      <c r="T49" s="282"/>
      <c r="U49" s="282"/>
      <c r="V49" s="282"/>
      <c r="W49" s="282"/>
      <c r="X49" s="282"/>
      <c r="Y49" s="282"/>
      <c r="Z49" s="282"/>
      <c r="AA49" s="282"/>
      <c r="AB49" s="282"/>
      <c r="AC49" s="282"/>
      <c r="AD49" s="282"/>
      <c r="AE49" s="282"/>
      <c r="AF49" s="282"/>
      <c r="AG49" s="282"/>
      <c r="AH49" s="283"/>
    </row>
    <row r="50" spans="1:36" ht="13.5" customHeight="1" thickBot="1" x14ac:dyDescent="0.2"/>
    <row r="51" spans="1:36" ht="20.100000000000001" customHeight="1" x14ac:dyDescent="0.15">
      <c r="A51" s="318" t="s">
        <v>45</v>
      </c>
      <c r="B51" s="318"/>
      <c r="C51" s="319"/>
      <c r="D51" s="39">
        <f>IF(D$2&lt;&gt;"",D$2,"")</f>
        <v>44958</v>
      </c>
      <c r="E51" s="39">
        <f t="shared" ref="E51:AH52" si="10">IF(E$2&lt;&gt;"",E$2,"")</f>
        <v>44959</v>
      </c>
      <c r="F51" s="39">
        <f t="shared" si="10"/>
        <v>44960</v>
      </c>
      <c r="G51" s="39">
        <f t="shared" si="10"/>
        <v>44961</v>
      </c>
      <c r="H51" s="39">
        <f t="shared" si="10"/>
        <v>44962</v>
      </c>
      <c r="I51" s="39">
        <f t="shared" si="10"/>
        <v>44963</v>
      </c>
      <c r="J51" s="39">
        <f t="shared" si="10"/>
        <v>44964</v>
      </c>
      <c r="K51" s="39">
        <f t="shared" si="10"/>
        <v>44965</v>
      </c>
      <c r="L51" s="39">
        <f t="shared" si="10"/>
        <v>44966</v>
      </c>
      <c r="M51" s="39">
        <f t="shared" si="10"/>
        <v>44967</v>
      </c>
      <c r="N51" s="39">
        <f t="shared" si="10"/>
        <v>44968</v>
      </c>
      <c r="O51" s="39">
        <f t="shared" si="10"/>
        <v>44969</v>
      </c>
      <c r="P51" s="39">
        <f t="shared" si="10"/>
        <v>44970</v>
      </c>
      <c r="Q51" s="39">
        <f t="shared" si="10"/>
        <v>44971</v>
      </c>
      <c r="R51" s="39">
        <f t="shared" si="10"/>
        <v>44972</v>
      </c>
      <c r="S51" s="39">
        <f t="shared" si="10"/>
        <v>44973</v>
      </c>
      <c r="T51" s="39">
        <f t="shared" si="10"/>
        <v>44974</v>
      </c>
      <c r="U51" s="39">
        <f t="shared" si="10"/>
        <v>44975</v>
      </c>
      <c r="V51" s="39">
        <f t="shared" si="10"/>
        <v>44976</v>
      </c>
      <c r="W51" s="39">
        <f t="shared" si="10"/>
        <v>44977</v>
      </c>
      <c r="X51" s="39">
        <f t="shared" si="10"/>
        <v>44978</v>
      </c>
      <c r="Y51" s="39">
        <f t="shared" si="10"/>
        <v>44979</v>
      </c>
      <c r="Z51" s="39">
        <f t="shared" si="10"/>
        <v>44980</v>
      </c>
      <c r="AA51" s="39">
        <f t="shared" si="10"/>
        <v>44981</v>
      </c>
      <c r="AB51" s="39">
        <f t="shared" si="10"/>
        <v>44982</v>
      </c>
      <c r="AC51" s="39">
        <f t="shared" si="10"/>
        <v>44983</v>
      </c>
      <c r="AD51" s="39">
        <f t="shared" si="10"/>
        <v>44984</v>
      </c>
      <c r="AE51" s="39">
        <f t="shared" si="10"/>
        <v>44985</v>
      </c>
      <c r="AF51" s="39" t="str">
        <f t="shared" si="10"/>
        <v/>
      </c>
      <c r="AG51" s="39" t="str">
        <f t="shared" si="10"/>
        <v/>
      </c>
      <c r="AH51" s="39" t="str">
        <f t="shared" si="10"/>
        <v/>
      </c>
      <c r="AI51" s="322" t="s">
        <v>44</v>
      </c>
      <c r="AJ51" s="323"/>
    </row>
    <row r="52" spans="1:36" ht="20.100000000000001" customHeight="1" x14ac:dyDescent="0.15">
      <c r="A52" s="320"/>
      <c r="B52" s="320"/>
      <c r="C52" s="321"/>
      <c r="D52" s="38">
        <f>IF(D$2&lt;&gt;"",D$2,"")</f>
        <v>44958</v>
      </c>
      <c r="E52" s="38">
        <f t="shared" si="10"/>
        <v>44959</v>
      </c>
      <c r="F52" s="38">
        <f t="shared" si="10"/>
        <v>44960</v>
      </c>
      <c r="G52" s="38">
        <f t="shared" si="10"/>
        <v>44961</v>
      </c>
      <c r="H52" s="38">
        <f t="shared" si="10"/>
        <v>44962</v>
      </c>
      <c r="I52" s="38">
        <f t="shared" si="10"/>
        <v>44963</v>
      </c>
      <c r="J52" s="38">
        <f t="shared" si="10"/>
        <v>44964</v>
      </c>
      <c r="K52" s="38">
        <f t="shared" si="10"/>
        <v>44965</v>
      </c>
      <c r="L52" s="38">
        <f t="shared" si="10"/>
        <v>44966</v>
      </c>
      <c r="M52" s="38">
        <f t="shared" si="10"/>
        <v>44967</v>
      </c>
      <c r="N52" s="38">
        <f t="shared" si="10"/>
        <v>44968</v>
      </c>
      <c r="O52" s="38">
        <f t="shared" si="10"/>
        <v>44969</v>
      </c>
      <c r="P52" s="38">
        <f t="shared" si="10"/>
        <v>44970</v>
      </c>
      <c r="Q52" s="38">
        <f t="shared" si="10"/>
        <v>44971</v>
      </c>
      <c r="R52" s="38">
        <f t="shared" si="10"/>
        <v>44972</v>
      </c>
      <c r="S52" s="38">
        <f t="shared" si="10"/>
        <v>44973</v>
      </c>
      <c r="T52" s="38">
        <f t="shared" si="10"/>
        <v>44974</v>
      </c>
      <c r="U52" s="38">
        <f t="shared" si="10"/>
        <v>44975</v>
      </c>
      <c r="V52" s="38">
        <f t="shared" si="10"/>
        <v>44976</v>
      </c>
      <c r="W52" s="38">
        <f t="shared" si="10"/>
        <v>44977</v>
      </c>
      <c r="X52" s="38">
        <f t="shared" si="10"/>
        <v>44978</v>
      </c>
      <c r="Y52" s="38">
        <f t="shared" si="10"/>
        <v>44979</v>
      </c>
      <c r="Z52" s="38">
        <f t="shared" si="10"/>
        <v>44980</v>
      </c>
      <c r="AA52" s="38">
        <f t="shared" si="10"/>
        <v>44981</v>
      </c>
      <c r="AB52" s="38">
        <f t="shared" si="10"/>
        <v>44982</v>
      </c>
      <c r="AC52" s="38">
        <f t="shared" si="10"/>
        <v>44983</v>
      </c>
      <c r="AD52" s="38">
        <f t="shared" si="10"/>
        <v>44984</v>
      </c>
      <c r="AE52" s="38">
        <f t="shared" si="10"/>
        <v>44985</v>
      </c>
      <c r="AF52" s="38" t="str">
        <f t="shared" si="10"/>
        <v/>
      </c>
      <c r="AG52" s="38" t="str">
        <f t="shared" si="10"/>
        <v/>
      </c>
      <c r="AH52" s="37" t="str">
        <f t="shared" si="10"/>
        <v/>
      </c>
      <c r="AI52" s="324"/>
      <c r="AJ52" s="325"/>
    </row>
    <row r="53" spans="1:36" ht="20.100000000000001" customHeight="1" x14ac:dyDescent="0.15">
      <c r="A53" s="443" t="s">
        <v>39</v>
      </c>
      <c r="B53" s="446">
        <v>500</v>
      </c>
      <c r="C53" s="447"/>
      <c r="D53" s="27">
        <f>D$13-SUM(D$16:D$23)</f>
        <v>0</v>
      </c>
      <c r="E53" s="27">
        <f t="shared" ref="E53:AH53" si="11">E$13-SUM(E$16:E$23)</f>
        <v>0</v>
      </c>
      <c r="F53" s="27">
        <f t="shared" si="11"/>
        <v>0</v>
      </c>
      <c r="G53" s="27">
        <f t="shared" si="11"/>
        <v>0</v>
      </c>
      <c r="H53" s="27">
        <f t="shared" si="11"/>
        <v>0</v>
      </c>
      <c r="I53" s="27">
        <f t="shared" si="11"/>
        <v>0</v>
      </c>
      <c r="J53" s="27">
        <f t="shared" si="11"/>
        <v>0</v>
      </c>
      <c r="K53" s="27">
        <f t="shared" si="11"/>
        <v>0</v>
      </c>
      <c r="L53" s="27">
        <f t="shared" si="11"/>
        <v>0</v>
      </c>
      <c r="M53" s="27">
        <f t="shared" si="11"/>
        <v>0</v>
      </c>
      <c r="N53" s="27">
        <f t="shared" si="11"/>
        <v>0</v>
      </c>
      <c r="O53" s="27">
        <f t="shared" si="11"/>
        <v>0</v>
      </c>
      <c r="P53" s="27">
        <f t="shared" si="11"/>
        <v>0</v>
      </c>
      <c r="Q53" s="27">
        <f t="shared" si="11"/>
        <v>0</v>
      </c>
      <c r="R53" s="27">
        <f t="shared" si="11"/>
        <v>0</v>
      </c>
      <c r="S53" s="27">
        <f t="shared" si="11"/>
        <v>0</v>
      </c>
      <c r="T53" s="27">
        <f t="shared" si="11"/>
        <v>0</v>
      </c>
      <c r="U53" s="27">
        <f t="shared" si="11"/>
        <v>0</v>
      </c>
      <c r="V53" s="27">
        <f t="shared" si="11"/>
        <v>0</v>
      </c>
      <c r="W53" s="27">
        <f t="shared" si="11"/>
        <v>0</v>
      </c>
      <c r="X53" s="27">
        <f t="shared" si="11"/>
        <v>0</v>
      </c>
      <c r="Y53" s="27">
        <f t="shared" si="11"/>
        <v>0</v>
      </c>
      <c r="Z53" s="27">
        <f t="shared" si="11"/>
        <v>0</v>
      </c>
      <c r="AA53" s="27">
        <f t="shared" si="11"/>
        <v>0</v>
      </c>
      <c r="AB53" s="27">
        <f t="shared" si="11"/>
        <v>0</v>
      </c>
      <c r="AC53" s="27">
        <f t="shared" si="11"/>
        <v>0</v>
      </c>
      <c r="AD53" s="27">
        <f t="shared" si="11"/>
        <v>0</v>
      </c>
      <c r="AE53" s="27">
        <f t="shared" si="11"/>
        <v>0</v>
      </c>
      <c r="AF53" s="27">
        <f t="shared" si="11"/>
        <v>0</v>
      </c>
      <c r="AG53" s="27">
        <f t="shared" si="11"/>
        <v>0</v>
      </c>
      <c r="AH53" s="174">
        <f t="shared" si="11"/>
        <v>0</v>
      </c>
      <c r="AI53" s="423">
        <f t="shared" ref="AI53:AJ68" si="12">IF($AK$4&lt;&gt;"",0,SUM($D53:$AH53))</f>
        <v>0</v>
      </c>
      <c r="AJ53" s="424">
        <f t="shared" si="12"/>
        <v>0</v>
      </c>
    </row>
    <row r="54" spans="1:36" ht="20.100000000000001" customHeight="1" x14ac:dyDescent="0.15">
      <c r="A54" s="444"/>
      <c r="B54" s="448">
        <f t="shared" ref="B54:B61" si="13">IF(B16&lt;&gt;"",B16,0)</f>
        <v>400</v>
      </c>
      <c r="C54" s="449"/>
      <c r="D54" s="27">
        <f t="shared" ref="D54:AH54" si="14">D16</f>
        <v>0</v>
      </c>
      <c r="E54" s="27">
        <f t="shared" si="14"/>
        <v>0</v>
      </c>
      <c r="F54" s="27">
        <f t="shared" si="14"/>
        <v>0</v>
      </c>
      <c r="G54" s="27">
        <f t="shared" si="14"/>
        <v>0</v>
      </c>
      <c r="H54" s="27">
        <f t="shared" si="14"/>
        <v>0</v>
      </c>
      <c r="I54" s="27">
        <f t="shared" si="14"/>
        <v>0</v>
      </c>
      <c r="J54" s="27">
        <f t="shared" si="14"/>
        <v>0</v>
      </c>
      <c r="K54" s="27">
        <f t="shared" si="14"/>
        <v>0</v>
      </c>
      <c r="L54" s="27">
        <f t="shared" si="14"/>
        <v>0</v>
      </c>
      <c r="M54" s="27">
        <f t="shared" si="14"/>
        <v>0</v>
      </c>
      <c r="N54" s="27">
        <f t="shared" si="14"/>
        <v>0</v>
      </c>
      <c r="O54" s="27">
        <f t="shared" si="14"/>
        <v>0</v>
      </c>
      <c r="P54" s="27">
        <f t="shared" si="14"/>
        <v>0</v>
      </c>
      <c r="Q54" s="27">
        <f t="shared" si="14"/>
        <v>0</v>
      </c>
      <c r="R54" s="27">
        <f t="shared" si="14"/>
        <v>0</v>
      </c>
      <c r="S54" s="27">
        <f t="shared" si="14"/>
        <v>0</v>
      </c>
      <c r="T54" s="27">
        <f t="shared" si="14"/>
        <v>0</v>
      </c>
      <c r="U54" s="27">
        <f t="shared" si="14"/>
        <v>0</v>
      </c>
      <c r="V54" s="27">
        <f t="shared" si="14"/>
        <v>0</v>
      </c>
      <c r="W54" s="27">
        <f t="shared" si="14"/>
        <v>0</v>
      </c>
      <c r="X54" s="27">
        <f t="shared" si="14"/>
        <v>0</v>
      </c>
      <c r="Y54" s="27">
        <f t="shared" si="14"/>
        <v>0</v>
      </c>
      <c r="Z54" s="27">
        <f t="shared" si="14"/>
        <v>0</v>
      </c>
      <c r="AA54" s="27">
        <f t="shared" si="14"/>
        <v>0</v>
      </c>
      <c r="AB54" s="27">
        <f t="shared" si="14"/>
        <v>0</v>
      </c>
      <c r="AC54" s="27">
        <f t="shared" si="14"/>
        <v>0</v>
      </c>
      <c r="AD54" s="27">
        <f t="shared" si="14"/>
        <v>0</v>
      </c>
      <c r="AE54" s="27">
        <f t="shared" si="14"/>
        <v>0</v>
      </c>
      <c r="AF54" s="27">
        <f t="shared" si="14"/>
        <v>0</v>
      </c>
      <c r="AG54" s="27">
        <f t="shared" si="14"/>
        <v>0</v>
      </c>
      <c r="AH54" s="174">
        <f t="shared" si="14"/>
        <v>0</v>
      </c>
      <c r="AI54" s="423">
        <f t="shared" si="12"/>
        <v>0</v>
      </c>
      <c r="AJ54" s="424">
        <f t="shared" si="12"/>
        <v>0</v>
      </c>
    </row>
    <row r="55" spans="1:36" ht="20.100000000000001" customHeight="1" x14ac:dyDescent="0.15">
      <c r="A55" s="444"/>
      <c r="B55" s="448">
        <f t="shared" si="13"/>
        <v>600</v>
      </c>
      <c r="C55" s="449"/>
      <c r="D55" s="179">
        <f t="shared" ref="D55:AH55" si="15">D17</f>
        <v>0</v>
      </c>
      <c r="E55" s="179">
        <f t="shared" si="15"/>
        <v>0</v>
      </c>
      <c r="F55" s="179">
        <f t="shared" si="15"/>
        <v>0</v>
      </c>
      <c r="G55" s="179">
        <f t="shared" si="15"/>
        <v>0</v>
      </c>
      <c r="H55" s="179">
        <f t="shared" si="15"/>
        <v>0</v>
      </c>
      <c r="I55" s="179">
        <f t="shared" si="15"/>
        <v>0</v>
      </c>
      <c r="J55" s="179">
        <f t="shared" si="15"/>
        <v>0</v>
      </c>
      <c r="K55" s="179">
        <f t="shared" si="15"/>
        <v>0</v>
      </c>
      <c r="L55" s="179">
        <f t="shared" si="15"/>
        <v>0</v>
      </c>
      <c r="M55" s="179">
        <f t="shared" si="15"/>
        <v>0</v>
      </c>
      <c r="N55" s="179">
        <f t="shared" si="15"/>
        <v>0</v>
      </c>
      <c r="O55" s="179">
        <f t="shared" si="15"/>
        <v>0</v>
      </c>
      <c r="P55" s="179">
        <f t="shared" si="15"/>
        <v>0</v>
      </c>
      <c r="Q55" s="179">
        <f t="shared" si="15"/>
        <v>0</v>
      </c>
      <c r="R55" s="179">
        <f t="shared" si="15"/>
        <v>0</v>
      </c>
      <c r="S55" s="179">
        <f t="shared" si="15"/>
        <v>0</v>
      </c>
      <c r="T55" s="179">
        <f t="shared" si="15"/>
        <v>0</v>
      </c>
      <c r="U55" s="179">
        <f t="shared" si="15"/>
        <v>0</v>
      </c>
      <c r="V55" s="179">
        <f t="shared" si="15"/>
        <v>0</v>
      </c>
      <c r="W55" s="179">
        <f t="shared" si="15"/>
        <v>0</v>
      </c>
      <c r="X55" s="179">
        <f t="shared" si="15"/>
        <v>0</v>
      </c>
      <c r="Y55" s="179">
        <f t="shared" si="15"/>
        <v>0</v>
      </c>
      <c r="Z55" s="179">
        <f t="shared" si="15"/>
        <v>0</v>
      </c>
      <c r="AA55" s="179">
        <f t="shared" si="15"/>
        <v>0</v>
      </c>
      <c r="AB55" s="179">
        <f t="shared" si="15"/>
        <v>0</v>
      </c>
      <c r="AC55" s="179">
        <f t="shared" si="15"/>
        <v>0</v>
      </c>
      <c r="AD55" s="179">
        <f t="shared" si="15"/>
        <v>0</v>
      </c>
      <c r="AE55" s="179">
        <f t="shared" si="15"/>
        <v>0</v>
      </c>
      <c r="AF55" s="179">
        <f t="shared" si="15"/>
        <v>0</v>
      </c>
      <c r="AG55" s="179">
        <f t="shared" si="15"/>
        <v>0</v>
      </c>
      <c r="AH55" s="180">
        <f t="shared" si="15"/>
        <v>0</v>
      </c>
      <c r="AI55" s="423">
        <f t="shared" si="12"/>
        <v>0</v>
      </c>
      <c r="AJ55" s="424">
        <f t="shared" si="12"/>
        <v>0</v>
      </c>
    </row>
    <row r="56" spans="1:36" ht="20.100000000000001" customHeight="1" x14ac:dyDescent="0.15">
      <c r="A56" s="444"/>
      <c r="B56" s="448">
        <f t="shared" si="13"/>
        <v>700</v>
      </c>
      <c r="C56" s="449"/>
      <c r="D56" s="179">
        <f t="shared" ref="D56:AH56" si="16">D18</f>
        <v>0</v>
      </c>
      <c r="E56" s="179">
        <f t="shared" si="16"/>
        <v>0</v>
      </c>
      <c r="F56" s="179">
        <f t="shared" si="16"/>
        <v>0</v>
      </c>
      <c r="G56" s="179">
        <f t="shared" si="16"/>
        <v>0</v>
      </c>
      <c r="H56" s="179">
        <f t="shared" si="16"/>
        <v>0</v>
      </c>
      <c r="I56" s="179">
        <f t="shared" si="16"/>
        <v>0</v>
      </c>
      <c r="J56" s="179">
        <f t="shared" si="16"/>
        <v>0</v>
      </c>
      <c r="K56" s="179">
        <f t="shared" si="16"/>
        <v>0</v>
      </c>
      <c r="L56" s="179">
        <f t="shared" si="16"/>
        <v>0</v>
      </c>
      <c r="M56" s="179">
        <f t="shared" si="16"/>
        <v>0</v>
      </c>
      <c r="N56" s="179">
        <f t="shared" si="16"/>
        <v>0</v>
      </c>
      <c r="O56" s="179">
        <f t="shared" si="16"/>
        <v>0</v>
      </c>
      <c r="P56" s="179">
        <f t="shared" si="16"/>
        <v>0</v>
      </c>
      <c r="Q56" s="179">
        <f t="shared" si="16"/>
        <v>0</v>
      </c>
      <c r="R56" s="179">
        <f t="shared" si="16"/>
        <v>0</v>
      </c>
      <c r="S56" s="179">
        <f t="shared" si="16"/>
        <v>0</v>
      </c>
      <c r="T56" s="179">
        <f t="shared" si="16"/>
        <v>0</v>
      </c>
      <c r="U56" s="179">
        <f t="shared" si="16"/>
        <v>0</v>
      </c>
      <c r="V56" s="179">
        <f t="shared" si="16"/>
        <v>0</v>
      </c>
      <c r="W56" s="179">
        <f t="shared" si="16"/>
        <v>0</v>
      </c>
      <c r="X56" s="179">
        <f t="shared" si="16"/>
        <v>0</v>
      </c>
      <c r="Y56" s="179">
        <f t="shared" si="16"/>
        <v>0</v>
      </c>
      <c r="Z56" s="179">
        <f t="shared" si="16"/>
        <v>0</v>
      </c>
      <c r="AA56" s="179">
        <f t="shared" si="16"/>
        <v>0</v>
      </c>
      <c r="AB56" s="179">
        <f t="shared" si="16"/>
        <v>0</v>
      </c>
      <c r="AC56" s="179">
        <f t="shared" si="16"/>
        <v>0</v>
      </c>
      <c r="AD56" s="179">
        <f t="shared" si="16"/>
        <v>0</v>
      </c>
      <c r="AE56" s="179">
        <f t="shared" si="16"/>
        <v>0</v>
      </c>
      <c r="AF56" s="179">
        <f t="shared" si="16"/>
        <v>0</v>
      </c>
      <c r="AG56" s="179">
        <f t="shared" si="16"/>
        <v>0</v>
      </c>
      <c r="AH56" s="180">
        <f t="shared" si="16"/>
        <v>0</v>
      </c>
      <c r="AI56" s="423">
        <f t="shared" si="12"/>
        <v>0</v>
      </c>
      <c r="AJ56" s="424">
        <f t="shared" si="12"/>
        <v>0</v>
      </c>
    </row>
    <row r="57" spans="1:36" ht="20.100000000000001" customHeight="1" x14ac:dyDescent="0.15">
      <c r="A57" s="444"/>
      <c r="B57" s="448">
        <f t="shared" si="13"/>
        <v>800</v>
      </c>
      <c r="C57" s="449"/>
      <c r="D57" s="179">
        <f t="shared" ref="D57:AH57" si="17">D19</f>
        <v>0</v>
      </c>
      <c r="E57" s="179">
        <f t="shared" si="17"/>
        <v>0</v>
      </c>
      <c r="F57" s="179">
        <f t="shared" si="17"/>
        <v>0</v>
      </c>
      <c r="G57" s="179">
        <f t="shared" si="17"/>
        <v>0</v>
      </c>
      <c r="H57" s="179">
        <f t="shared" si="17"/>
        <v>0</v>
      </c>
      <c r="I57" s="179">
        <f t="shared" si="17"/>
        <v>0</v>
      </c>
      <c r="J57" s="179">
        <f t="shared" si="17"/>
        <v>0</v>
      </c>
      <c r="K57" s="179">
        <f t="shared" si="17"/>
        <v>0</v>
      </c>
      <c r="L57" s="179">
        <f t="shared" si="17"/>
        <v>0</v>
      </c>
      <c r="M57" s="179">
        <f t="shared" si="17"/>
        <v>0</v>
      </c>
      <c r="N57" s="179">
        <f t="shared" si="17"/>
        <v>0</v>
      </c>
      <c r="O57" s="179">
        <f t="shared" si="17"/>
        <v>0</v>
      </c>
      <c r="P57" s="179">
        <f t="shared" si="17"/>
        <v>0</v>
      </c>
      <c r="Q57" s="179">
        <f t="shared" si="17"/>
        <v>0</v>
      </c>
      <c r="R57" s="179">
        <f t="shared" si="17"/>
        <v>0</v>
      </c>
      <c r="S57" s="179">
        <f t="shared" si="17"/>
        <v>0</v>
      </c>
      <c r="T57" s="179">
        <f t="shared" si="17"/>
        <v>0</v>
      </c>
      <c r="U57" s="179">
        <f t="shared" si="17"/>
        <v>0</v>
      </c>
      <c r="V57" s="179">
        <f t="shared" si="17"/>
        <v>0</v>
      </c>
      <c r="W57" s="179">
        <f t="shared" si="17"/>
        <v>0</v>
      </c>
      <c r="X57" s="179">
        <f t="shared" si="17"/>
        <v>0</v>
      </c>
      <c r="Y57" s="179">
        <f t="shared" si="17"/>
        <v>0</v>
      </c>
      <c r="Z57" s="179">
        <f t="shared" si="17"/>
        <v>0</v>
      </c>
      <c r="AA57" s="179">
        <f t="shared" si="17"/>
        <v>0</v>
      </c>
      <c r="AB57" s="179">
        <f t="shared" si="17"/>
        <v>0</v>
      </c>
      <c r="AC57" s="179">
        <f t="shared" si="17"/>
        <v>0</v>
      </c>
      <c r="AD57" s="179">
        <f t="shared" si="17"/>
        <v>0</v>
      </c>
      <c r="AE57" s="179">
        <f t="shared" si="17"/>
        <v>0</v>
      </c>
      <c r="AF57" s="179">
        <f t="shared" si="17"/>
        <v>0</v>
      </c>
      <c r="AG57" s="179">
        <f t="shared" si="17"/>
        <v>0</v>
      </c>
      <c r="AH57" s="180">
        <f t="shared" si="17"/>
        <v>0</v>
      </c>
      <c r="AI57" s="423">
        <f t="shared" si="12"/>
        <v>0</v>
      </c>
      <c r="AJ57" s="424">
        <f t="shared" si="12"/>
        <v>0</v>
      </c>
    </row>
    <row r="58" spans="1:36" ht="20.100000000000001" customHeight="1" x14ac:dyDescent="0.15">
      <c r="A58" s="444"/>
      <c r="B58" s="448">
        <f t="shared" si="13"/>
        <v>900</v>
      </c>
      <c r="C58" s="449"/>
      <c r="D58" s="179">
        <f t="shared" ref="D58:AH58" si="18">D20</f>
        <v>0</v>
      </c>
      <c r="E58" s="179">
        <f t="shared" si="18"/>
        <v>0</v>
      </c>
      <c r="F58" s="179">
        <f t="shared" si="18"/>
        <v>0</v>
      </c>
      <c r="G58" s="179">
        <f t="shared" si="18"/>
        <v>0</v>
      </c>
      <c r="H58" s="179">
        <f t="shared" si="18"/>
        <v>0</v>
      </c>
      <c r="I58" s="179">
        <f t="shared" si="18"/>
        <v>0</v>
      </c>
      <c r="J58" s="179">
        <f t="shared" si="18"/>
        <v>0</v>
      </c>
      <c r="K58" s="179">
        <f t="shared" si="18"/>
        <v>0</v>
      </c>
      <c r="L58" s="179">
        <f t="shared" si="18"/>
        <v>0</v>
      </c>
      <c r="M58" s="179">
        <f t="shared" si="18"/>
        <v>0</v>
      </c>
      <c r="N58" s="179">
        <f t="shared" si="18"/>
        <v>0</v>
      </c>
      <c r="O58" s="179">
        <f t="shared" si="18"/>
        <v>0</v>
      </c>
      <c r="P58" s="179">
        <f t="shared" si="18"/>
        <v>0</v>
      </c>
      <c r="Q58" s="179">
        <f t="shared" si="18"/>
        <v>0</v>
      </c>
      <c r="R58" s="179">
        <f t="shared" si="18"/>
        <v>0</v>
      </c>
      <c r="S58" s="179">
        <f t="shared" si="18"/>
        <v>0</v>
      </c>
      <c r="T58" s="179">
        <f t="shared" si="18"/>
        <v>0</v>
      </c>
      <c r="U58" s="179">
        <f t="shared" si="18"/>
        <v>0</v>
      </c>
      <c r="V58" s="179">
        <f t="shared" si="18"/>
        <v>0</v>
      </c>
      <c r="W58" s="179">
        <f t="shared" si="18"/>
        <v>0</v>
      </c>
      <c r="X58" s="179">
        <f t="shared" si="18"/>
        <v>0</v>
      </c>
      <c r="Y58" s="179">
        <f t="shared" si="18"/>
        <v>0</v>
      </c>
      <c r="Z58" s="179">
        <f t="shared" si="18"/>
        <v>0</v>
      </c>
      <c r="AA58" s="179">
        <f t="shared" si="18"/>
        <v>0</v>
      </c>
      <c r="AB58" s="179">
        <f t="shared" si="18"/>
        <v>0</v>
      </c>
      <c r="AC58" s="179">
        <f t="shared" si="18"/>
        <v>0</v>
      </c>
      <c r="AD58" s="179">
        <f t="shared" si="18"/>
        <v>0</v>
      </c>
      <c r="AE58" s="179">
        <f t="shared" si="18"/>
        <v>0</v>
      </c>
      <c r="AF58" s="179">
        <f t="shared" si="18"/>
        <v>0</v>
      </c>
      <c r="AG58" s="179">
        <f t="shared" si="18"/>
        <v>0</v>
      </c>
      <c r="AH58" s="180">
        <f t="shared" si="18"/>
        <v>0</v>
      </c>
      <c r="AI58" s="423">
        <f t="shared" si="12"/>
        <v>0</v>
      </c>
      <c r="AJ58" s="424">
        <f t="shared" si="12"/>
        <v>0</v>
      </c>
    </row>
    <row r="59" spans="1:36" ht="20.100000000000001" customHeight="1" x14ac:dyDescent="0.15">
      <c r="A59" s="444"/>
      <c r="B59" s="448">
        <f t="shared" si="13"/>
        <v>1000</v>
      </c>
      <c r="C59" s="449"/>
      <c r="D59" s="179">
        <f t="shared" ref="D59:AH59" si="19">D21</f>
        <v>0</v>
      </c>
      <c r="E59" s="179">
        <f t="shared" si="19"/>
        <v>0</v>
      </c>
      <c r="F59" s="179">
        <f t="shared" si="19"/>
        <v>0</v>
      </c>
      <c r="G59" s="179">
        <f t="shared" si="19"/>
        <v>0</v>
      </c>
      <c r="H59" s="179">
        <f t="shared" si="19"/>
        <v>0</v>
      </c>
      <c r="I59" s="179">
        <f t="shared" si="19"/>
        <v>0</v>
      </c>
      <c r="J59" s="179">
        <f t="shared" si="19"/>
        <v>0</v>
      </c>
      <c r="K59" s="179">
        <f t="shared" si="19"/>
        <v>0</v>
      </c>
      <c r="L59" s="179">
        <f t="shared" si="19"/>
        <v>0</v>
      </c>
      <c r="M59" s="179">
        <f t="shared" si="19"/>
        <v>0</v>
      </c>
      <c r="N59" s="179">
        <f t="shared" si="19"/>
        <v>0</v>
      </c>
      <c r="O59" s="179">
        <f t="shared" si="19"/>
        <v>0</v>
      </c>
      <c r="P59" s="179">
        <f t="shared" si="19"/>
        <v>0</v>
      </c>
      <c r="Q59" s="179">
        <f t="shared" si="19"/>
        <v>0</v>
      </c>
      <c r="R59" s="179">
        <f t="shared" si="19"/>
        <v>0</v>
      </c>
      <c r="S59" s="179">
        <f t="shared" si="19"/>
        <v>0</v>
      </c>
      <c r="T59" s="179">
        <f t="shared" si="19"/>
        <v>0</v>
      </c>
      <c r="U59" s="179">
        <f t="shared" si="19"/>
        <v>0</v>
      </c>
      <c r="V59" s="179">
        <f t="shared" si="19"/>
        <v>0</v>
      </c>
      <c r="W59" s="179">
        <f t="shared" si="19"/>
        <v>0</v>
      </c>
      <c r="X59" s="179">
        <f t="shared" si="19"/>
        <v>0</v>
      </c>
      <c r="Y59" s="179">
        <f t="shared" si="19"/>
        <v>0</v>
      </c>
      <c r="Z59" s="179">
        <f t="shared" si="19"/>
        <v>0</v>
      </c>
      <c r="AA59" s="179">
        <f t="shared" si="19"/>
        <v>0</v>
      </c>
      <c r="AB59" s="179">
        <f t="shared" si="19"/>
        <v>0</v>
      </c>
      <c r="AC59" s="179">
        <f t="shared" si="19"/>
        <v>0</v>
      </c>
      <c r="AD59" s="179">
        <f t="shared" si="19"/>
        <v>0</v>
      </c>
      <c r="AE59" s="179">
        <f t="shared" si="19"/>
        <v>0</v>
      </c>
      <c r="AF59" s="179">
        <f t="shared" si="19"/>
        <v>0</v>
      </c>
      <c r="AG59" s="179">
        <f t="shared" si="19"/>
        <v>0</v>
      </c>
      <c r="AH59" s="180">
        <f t="shared" si="19"/>
        <v>0</v>
      </c>
      <c r="AI59" s="423">
        <f t="shared" si="12"/>
        <v>0</v>
      </c>
      <c r="AJ59" s="424">
        <f t="shared" si="12"/>
        <v>0</v>
      </c>
    </row>
    <row r="60" spans="1:36" ht="20.100000000000001" customHeight="1" x14ac:dyDescent="0.15">
      <c r="A60" s="444"/>
      <c r="B60" s="448">
        <f t="shared" si="13"/>
        <v>0</v>
      </c>
      <c r="C60" s="449"/>
      <c r="D60" s="179">
        <f t="shared" ref="D60:AH60" si="20">D22</f>
        <v>0</v>
      </c>
      <c r="E60" s="179">
        <f t="shared" si="20"/>
        <v>0</v>
      </c>
      <c r="F60" s="179">
        <f t="shared" si="20"/>
        <v>0</v>
      </c>
      <c r="G60" s="179">
        <f t="shared" si="20"/>
        <v>0</v>
      </c>
      <c r="H60" s="179">
        <f t="shared" si="20"/>
        <v>0</v>
      </c>
      <c r="I60" s="179">
        <f t="shared" si="20"/>
        <v>0</v>
      </c>
      <c r="J60" s="179">
        <f t="shared" si="20"/>
        <v>0</v>
      </c>
      <c r="K60" s="179">
        <f t="shared" si="20"/>
        <v>0</v>
      </c>
      <c r="L60" s="179">
        <f t="shared" si="20"/>
        <v>0</v>
      </c>
      <c r="M60" s="179">
        <f t="shared" si="20"/>
        <v>0</v>
      </c>
      <c r="N60" s="179">
        <f t="shared" si="20"/>
        <v>0</v>
      </c>
      <c r="O60" s="179">
        <f t="shared" si="20"/>
        <v>0</v>
      </c>
      <c r="P60" s="179">
        <f t="shared" si="20"/>
        <v>0</v>
      </c>
      <c r="Q60" s="179">
        <f t="shared" si="20"/>
        <v>0</v>
      </c>
      <c r="R60" s="179">
        <f t="shared" si="20"/>
        <v>0</v>
      </c>
      <c r="S60" s="179">
        <f t="shared" si="20"/>
        <v>0</v>
      </c>
      <c r="T60" s="179">
        <f t="shared" si="20"/>
        <v>0</v>
      </c>
      <c r="U60" s="179">
        <f t="shared" si="20"/>
        <v>0</v>
      </c>
      <c r="V60" s="179">
        <f t="shared" si="20"/>
        <v>0</v>
      </c>
      <c r="W60" s="179">
        <f t="shared" si="20"/>
        <v>0</v>
      </c>
      <c r="X60" s="179">
        <f t="shared" si="20"/>
        <v>0</v>
      </c>
      <c r="Y60" s="179">
        <f t="shared" si="20"/>
        <v>0</v>
      </c>
      <c r="Z60" s="179">
        <f t="shared" si="20"/>
        <v>0</v>
      </c>
      <c r="AA60" s="179">
        <f t="shared" si="20"/>
        <v>0</v>
      </c>
      <c r="AB60" s="179">
        <f t="shared" si="20"/>
        <v>0</v>
      </c>
      <c r="AC60" s="179">
        <f t="shared" si="20"/>
        <v>0</v>
      </c>
      <c r="AD60" s="179">
        <f t="shared" si="20"/>
        <v>0</v>
      </c>
      <c r="AE60" s="179">
        <f t="shared" si="20"/>
        <v>0</v>
      </c>
      <c r="AF60" s="179">
        <f t="shared" si="20"/>
        <v>0</v>
      </c>
      <c r="AG60" s="179">
        <f t="shared" si="20"/>
        <v>0</v>
      </c>
      <c r="AH60" s="180">
        <f t="shared" si="20"/>
        <v>0</v>
      </c>
      <c r="AI60" s="423">
        <f t="shared" si="12"/>
        <v>0</v>
      </c>
      <c r="AJ60" s="424">
        <f t="shared" si="12"/>
        <v>0</v>
      </c>
    </row>
    <row r="61" spans="1:36" ht="20.100000000000001" customHeight="1" thickBot="1" x14ac:dyDescent="0.2">
      <c r="A61" s="444"/>
      <c r="B61" s="450">
        <f t="shared" si="13"/>
        <v>0</v>
      </c>
      <c r="C61" s="451"/>
      <c r="D61" s="179">
        <f t="shared" ref="D61:AH61" si="21">D23</f>
        <v>0</v>
      </c>
      <c r="E61" s="179">
        <f t="shared" si="21"/>
        <v>0</v>
      </c>
      <c r="F61" s="179">
        <f t="shared" si="21"/>
        <v>0</v>
      </c>
      <c r="G61" s="179">
        <f t="shared" si="21"/>
        <v>0</v>
      </c>
      <c r="H61" s="179">
        <f t="shared" si="21"/>
        <v>0</v>
      </c>
      <c r="I61" s="179">
        <f t="shared" si="21"/>
        <v>0</v>
      </c>
      <c r="J61" s="179">
        <f t="shared" si="21"/>
        <v>0</v>
      </c>
      <c r="K61" s="179">
        <f t="shared" si="21"/>
        <v>0</v>
      </c>
      <c r="L61" s="179">
        <f t="shared" si="21"/>
        <v>0</v>
      </c>
      <c r="M61" s="179">
        <f t="shared" si="21"/>
        <v>0</v>
      </c>
      <c r="N61" s="179">
        <f t="shared" si="21"/>
        <v>0</v>
      </c>
      <c r="O61" s="179">
        <f t="shared" si="21"/>
        <v>0</v>
      </c>
      <c r="P61" s="179">
        <f t="shared" si="21"/>
        <v>0</v>
      </c>
      <c r="Q61" s="179">
        <f t="shared" si="21"/>
        <v>0</v>
      </c>
      <c r="R61" s="179">
        <f t="shared" si="21"/>
        <v>0</v>
      </c>
      <c r="S61" s="179">
        <f t="shared" si="21"/>
        <v>0</v>
      </c>
      <c r="T61" s="179">
        <f t="shared" si="21"/>
        <v>0</v>
      </c>
      <c r="U61" s="179">
        <f t="shared" si="21"/>
        <v>0</v>
      </c>
      <c r="V61" s="179">
        <f t="shared" si="21"/>
        <v>0</v>
      </c>
      <c r="W61" s="179">
        <f t="shared" si="21"/>
        <v>0</v>
      </c>
      <c r="X61" s="179">
        <f t="shared" si="21"/>
        <v>0</v>
      </c>
      <c r="Y61" s="179">
        <f t="shared" si="21"/>
        <v>0</v>
      </c>
      <c r="Z61" s="179">
        <f t="shared" si="21"/>
        <v>0</v>
      </c>
      <c r="AA61" s="179">
        <f t="shared" si="21"/>
        <v>0</v>
      </c>
      <c r="AB61" s="179">
        <f t="shared" si="21"/>
        <v>0</v>
      </c>
      <c r="AC61" s="179">
        <f t="shared" si="21"/>
        <v>0</v>
      </c>
      <c r="AD61" s="179">
        <f t="shared" si="21"/>
        <v>0</v>
      </c>
      <c r="AE61" s="179">
        <f t="shared" si="21"/>
        <v>0</v>
      </c>
      <c r="AF61" s="179">
        <f t="shared" si="21"/>
        <v>0</v>
      </c>
      <c r="AG61" s="179">
        <f t="shared" si="21"/>
        <v>0</v>
      </c>
      <c r="AH61" s="180">
        <f t="shared" si="21"/>
        <v>0</v>
      </c>
      <c r="AI61" s="458">
        <f t="shared" si="12"/>
        <v>0</v>
      </c>
      <c r="AJ61" s="459">
        <f t="shared" si="12"/>
        <v>0</v>
      </c>
    </row>
    <row r="62" spans="1:36" ht="20.100000000000001" customHeight="1" thickTop="1" x14ac:dyDescent="0.15">
      <c r="A62" s="445"/>
      <c r="B62" s="452" t="s">
        <v>31</v>
      </c>
      <c r="C62" s="453"/>
      <c r="D62" s="187">
        <f>SUM(D$53:D$61)</f>
        <v>0</v>
      </c>
      <c r="E62" s="187">
        <f t="shared" ref="E62:AH62" si="22">SUM(E$53:E$61)</f>
        <v>0</v>
      </c>
      <c r="F62" s="187">
        <f t="shared" si="22"/>
        <v>0</v>
      </c>
      <c r="G62" s="187">
        <f t="shared" si="22"/>
        <v>0</v>
      </c>
      <c r="H62" s="187">
        <f t="shared" si="22"/>
        <v>0</v>
      </c>
      <c r="I62" s="187">
        <f t="shared" si="22"/>
        <v>0</v>
      </c>
      <c r="J62" s="187">
        <f t="shared" si="22"/>
        <v>0</v>
      </c>
      <c r="K62" s="187">
        <f t="shared" si="22"/>
        <v>0</v>
      </c>
      <c r="L62" s="187">
        <f t="shared" si="22"/>
        <v>0</v>
      </c>
      <c r="M62" s="187">
        <f t="shared" si="22"/>
        <v>0</v>
      </c>
      <c r="N62" s="187">
        <f t="shared" si="22"/>
        <v>0</v>
      </c>
      <c r="O62" s="187">
        <f t="shared" si="22"/>
        <v>0</v>
      </c>
      <c r="P62" s="187">
        <f t="shared" si="22"/>
        <v>0</v>
      </c>
      <c r="Q62" s="187">
        <f t="shared" si="22"/>
        <v>0</v>
      </c>
      <c r="R62" s="187">
        <f t="shared" si="22"/>
        <v>0</v>
      </c>
      <c r="S62" s="187">
        <f t="shared" si="22"/>
        <v>0</v>
      </c>
      <c r="T62" s="187">
        <f t="shared" si="22"/>
        <v>0</v>
      </c>
      <c r="U62" s="187">
        <f t="shared" si="22"/>
        <v>0</v>
      </c>
      <c r="V62" s="187">
        <f t="shared" si="22"/>
        <v>0</v>
      </c>
      <c r="W62" s="187">
        <f t="shared" si="22"/>
        <v>0</v>
      </c>
      <c r="X62" s="187">
        <f t="shared" si="22"/>
        <v>0</v>
      </c>
      <c r="Y62" s="187">
        <f t="shared" si="22"/>
        <v>0</v>
      </c>
      <c r="Z62" s="187">
        <f t="shared" si="22"/>
        <v>0</v>
      </c>
      <c r="AA62" s="187">
        <f t="shared" si="22"/>
        <v>0</v>
      </c>
      <c r="AB62" s="187">
        <f t="shared" si="22"/>
        <v>0</v>
      </c>
      <c r="AC62" s="187">
        <f t="shared" si="22"/>
        <v>0</v>
      </c>
      <c r="AD62" s="187">
        <f t="shared" si="22"/>
        <v>0</v>
      </c>
      <c r="AE62" s="187">
        <f t="shared" si="22"/>
        <v>0</v>
      </c>
      <c r="AF62" s="187">
        <f t="shared" si="22"/>
        <v>0</v>
      </c>
      <c r="AG62" s="187">
        <f t="shared" si="22"/>
        <v>0</v>
      </c>
      <c r="AH62" s="188">
        <f t="shared" si="22"/>
        <v>0</v>
      </c>
      <c r="AI62" s="462">
        <f t="shared" si="12"/>
        <v>0</v>
      </c>
      <c r="AJ62" s="463">
        <f t="shared" si="12"/>
        <v>0</v>
      </c>
    </row>
    <row r="63" spans="1:36" ht="20.100000000000001" customHeight="1" x14ac:dyDescent="0.15">
      <c r="A63" s="464" t="s">
        <v>38</v>
      </c>
      <c r="B63" s="485">
        <v>500</v>
      </c>
      <c r="C63" s="486"/>
      <c r="D63" s="32">
        <f>D$37-SUM(D$40:D$47)</f>
        <v>0</v>
      </c>
      <c r="E63" s="32">
        <f t="shared" ref="E63:AH63" si="23">E$37-SUM(E$40:E$47)</f>
        <v>0</v>
      </c>
      <c r="F63" s="32">
        <f t="shared" si="23"/>
        <v>0</v>
      </c>
      <c r="G63" s="32">
        <f t="shared" si="23"/>
        <v>0</v>
      </c>
      <c r="H63" s="32">
        <f t="shared" si="23"/>
        <v>0</v>
      </c>
      <c r="I63" s="32">
        <f t="shared" si="23"/>
        <v>0</v>
      </c>
      <c r="J63" s="32">
        <f t="shared" si="23"/>
        <v>0</v>
      </c>
      <c r="K63" s="32">
        <f t="shared" si="23"/>
        <v>0</v>
      </c>
      <c r="L63" s="32">
        <f t="shared" si="23"/>
        <v>0</v>
      </c>
      <c r="M63" s="32">
        <f t="shared" si="23"/>
        <v>0</v>
      </c>
      <c r="N63" s="32">
        <f t="shared" si="23"/>
        <v>0</v>
      </c>
      <c r="O63" s="32">
        <f t="shared" si="23"/>
        <v>0</v>
      </c>
      <c r="P63" s="32">
        <f t="shared" si="23"/>
        <v>0</v>
      </c>
      <c r="Q63" s="32">
        <f t="shared" si="23"/>
        <v>0</v>
      </c>
      <c r="R63" s="32">
        <f t="shared" si="23"/>
        <v>0</v>
      </c>
      <c r="S63" s="32">
        <f t="shared" si="23"/>
        <v>0</v>
      </c>
      <c r="T63" s="32">
        <f t="shared" si="23"/>
        <v>0</v>
      </c>
      <c r="U63" s="32">
        <f t="shared" si="23"/>
        <v>0</v>
      </c>
      <c r="V63" s="32">
        <f t="shared" si="23"/>
        <v>0</v>
      </c>
      <c r="W63" s="32">
        <f t="shared" si="23"/>
        <v>0</v>
      </c>
      <c r="X63" s="32">
        <f t="shared" si="23"/>
        <v>0</v>
      </c>
      <c r="Y63" s="32">
        <f t="shared" si="23"/>
        <v>0</v>
      </c>
      <c r="Z63" s="32">
        <f t="shared" si="23"/>
        <v>0</v>
      </c>
      <c r="AA63" s="32">
        <f t="shared" si="23"/>
        <v>0</v>
      </c>
      <c r="AB63" s="32">
        <f t="shared" si="23"/>
        <v>0</v>
      </c>
      <c r="AC63" s="32">
        <f t="shared" si="23"/>
        <v>0</v>
      </c>
      <c r="AD63" s="32">
        <f t="shared" si="23"/>
        <v>0</v>
      </c>
      <c r="AE63" s="32">
        <f t="shared" si="23"/>
        <v>0</v>
      </c>
      <c r="AF63" s="32">
        <f t="shared" si="23"/>
        <v>0</v>
      </c>
      <c r="AG63" s="32">
        <f t="shared" si="23"/>
        <v>0</v>
      </c>
      <c r="AH63" s="172">
        <f t="shared" si="23"/>
        <v>0</v>
      </c>
      <c r="AI63" s="469">
        <f t="shared" si="12"/>
        <v>0</v>
      </c>
      <c r="AJ63" s="470">
        <f t="shared" si="12"/>
        <v>0</v>
      </c>
    </row>
    <row r="64" spans="1:36" ht="20.100000000000001" customHeight="1" x14ac:dyDescent="0.15">
      <c r="A64" s="465"/>
      <c r="B64" s="454">
        <f t="shared" ref="B64:B71" si="24">IF(B16&lt;&gt;"",B16,0)</f>
        <v>400</v>
      </c>
      <c r="C64" s="455"/>
      <c r="D64" s="32">
        <f>D40</f>
        <v>0</v>
      </c>
      <c r="E64" s="32">
        <f t="shared" ref="E64:AH64" si="25">E40</f>
        <v>0</v>
      </c>
      <c r="F64" s="32">
        <f t="shared" si="25"/>
        <v>0</v>
      </c>
      <c r="G64" s="32">
        <f t="shared" si="25"/>
        <v>0</v>
      </c>
      <c r="H64" s="32">
        <f t="shared" si="25"/>
        <v>0</v>
      </c>
      <c r="I64" s="32">
        <f t="shared" si="25"/>
        <v>0</v>
      </c>
      <c r="J64" s="32">
        <f t="shared" si="25"/>
        <v>0</v>
      </c>
      <c r="K64" s="32">
        <f t="shared" si="25"/>
        <v>0</v>
      </c>
      <c r="L64" s="32">
        <f t="shared" si="25"/>
        <v>0</v>
      </c>
      <c r="M64" s="32">
        <f t="shared" si="25"/>
        <v>0</v>
      </c>
      <c r="N64" s="32">
        <f t="shared" si="25"/>
        <v>0</v>
      </c>
      <c r="O64" s="32">
        <f t="shared" si="25"/>
        <v>0</v>
      </c>
      <c r="P64" s="32">
        <f t="shared" si="25"/>
        <v>0</v>
      </c>
      <c r="Q64" s="32">
        <f t="shared" si="25"/>
        <v>0</v>
      </c>
      <c r="R64" s="32">
        <f t="shared" si="25"/>
        <v>0</v>
      </c>
      <c r="S64" s="32">
        <f t="shared" si="25"/>
        <v>0</v>
      </c>
      <c r="T64" s="32">
        <f t="shared" si="25"/>
        <v>0</v>
      </c>
      <c r="U64" s="32">
        <f t="shared" si="25"/>
        <v>0</v>
      </c>
      <c r="V64" s="32">
        <f t="shared" si="25"/>
        <v>0</v>
      </c>
      <c r="W64" s="32">
        <f t="shared" si="25"/>
        <v>0</v>
      </c>
      <c r="X64" s="32">
        <f t="shared" si="25"/>
        <v>0</v>
      </c>
      <c r="Y64" s="32">
        <f t="shared" si="25"/>
        <v>0</v>
      </c>
      <c r="Z64" s="32">
        <f t="shared" si="25"/>
        <v>0</v>
      </c>
      <c r="AA64" s="32">
        <f t="shared" si="25"/>
        <v>0</v>
      </c>
      <c r="AB64" s="32">
        <f t="shared" si="25"/>
        <v>0</v>
      </c>
      <c r="AC64" s="32">
        <f t="shared" si="25"/>
        <v>0</v>
      </c>
      <c r="AD64" s="32">
        <f t="shared" si="25"/>
        <v>0</v>
      </c>
      <c r="AE64" s="32">
        <f t="shared" si="25"/>
        <v>0</v>
      </c>
      <c r="AF64" s="32">
        <f t="shared" si="25"/>
        <v>0</v>
      </c>
      <c r="AG64" s="32">
        <f t="shared" si="25"/>
        <v>0</v>
      </c>
      <c r="AH64" s="172">
        <f t="shared" si="25"/>
        <v>0</v>
      </c>
      <c r="AI64" s="473">
        <f t="shared" si="12"/>
        <v>0</v>
      </c>
      <c r="AJ64" s="474">
        <f t="shared" si="12"/>
        <v>0</v>
      </c>
    </row>
    <row r="65" spans="1:36" ht="20.100000000000001" customHeight="1" x14ac:dyDescent="0.15">
      <c r="A65" s="465"/>
      <c r="B65" s="454">
        <f t="shared" si="24"/>
        <v>600</v>
      </c>
      <c r="C65" s="455"/>
      <c r="D65" s="32">
        <f t="shared" ref="D65:AH71" si="26">D41</f>
        <v>0</v>
      </c>
      <c r="E65" s="32">
        <f t="shared" si="26"/>
        <v>0</v>
      </c>
      <c r="F65" s="32">
        <f t="shared" si="26"/>
        <v>0</v>
      </c>
      <c r="G65" s="32">
        <f t="shared" si="26"/>
        <v>0</v>
      </c>
      <c r="H65" s="32">
        <f t="shared" si="26"/>
        <v>0</v>
      </c>
      <c r="I65" s="32">
        <f t="shared" si="26"/>
        <v>0</v>
      </c>
      <c r="J65" s="32">
        <f t="shared" si="26"/>
        <v>0</v>
      </c>
      <c r="K65" s="32">
        <f t="shared" si="26"/>
        <v>0</v>
      </c>
      <c r="L65" s="32">
        <f t="shared" si="26"/>
        <v>0</v>
      </c>
      <c r="M65" s="32">
        <f t="shared" si="26"/>
        <v>0</v>
      </c>
      <c r="N65" s="32">
        <f t="shared" si="26"/>
        <v>0</v>
      </c>
      <c r="O65" s="32">
        <f t="shared" si="26"/>
        <v>0</v>
      </c>
      <c r="P65" s="32">
        <f t="shared" si="26"/>
        <v>0</v>
      </c>
      <c r="Q65" s="32">
        <f t="shared" si="26"/>
        <v>0</v>
      </c>
      <c r="R65" s="32">
        <f t="shared" si="26"/>
        <v>0</v>
      </c>
      <c r="S65" s="32">
        <f t="shared" si="26"/>
        <v>0</v>
      </c>
      <c r="T65" s="32">
        <f t="shared" si="26"/>
        <v>0</v>
      </c>
      <c r="U65" s="32">
        <f t="shared" si="26"/>
        <v>0</v>
      </c>
      <c r="V65" s="32">
        <f t="shared" si="26"/>
        <v>0</v>
      </c>
      <c r="W65" s="32">
        <f t="shared" si="26"/>
        <v>0</v>
      </c>
      <c r="X65" s="32">
        <f t="shared" si="26"/>
        <v>0</v>
      </c>
      <c r="Y65" s="32">
        <f t="shared" si="26"/>
        <v>0</v>
      </c>
      <c r="Z65" s="32">
        <f t="shared" si="26"/>
        <v>0</v>
      </c>
      <c r="AA65" s="32">
        <f t="shared" si="26"/>
        <v>0</v>
      </c>
      <c r="AB65" s="32">
        <f t="shared" si="26"/>
        <v>0</v>
      </c>
      <c r="AC65" s="32">
        <f t="shared" si="26"/>
        <v>0</v>
      </c>
      <c r="AD65" s="32">
        <f t="shared" si="26"/>
        <v>0</v>
      </c>
      <c r="AE65" s="32">
        <f t="shared" si="26"/>
        <v>0</v>
      </c>
      <c r="AF65" s="32">
        <f t="shared" si="26"/>
        <v>0</v>
      </c>
      <c r="AG65" s="32">
        <f t="shared" si="26"/>
        <v>0</v>
      </c>
      <c r="AH65" s="172">
        <f t="shared" si="26"/>
        <v>0</v>
      </c>
      <c r="AI65" s="473">
        <f t="shared" si="12"/>
        <v>0</v>
      </c>
      <c r="AJ65" s="474">
        <f t="shared" si="12"/>
        <v>0</v>
      </c>
    </row>
    <row r="66" spans="1:36" ht="20.100000000000001" customHeight="1" x14ac:dyDescent="0.15">
      <c r="A66" s="465"/>
      <c r="B66" s="454">
        <f t="shared" si="24"/>
        <v>700</v>
      </c>
      <c r="C66" s="455"/>
      <c r="D66" s="32">
        <f t="shared" si="26"/>
        <v>0</v>
      </c>
      <c r="E66" s="32">
        <f t="shared" si="26"/>
        <v>0</v>
      </c>
      <c r="F66" s="32">
        <f t="shared" si="26"/>
        <v>0</v>
      </c>
      <c r="G66" s="32">
        <f t="shared" si="26"/>
        <v>0</v>
      </c>
      <c r="H66" s="32">
        <f t="shared" si="26"/>
        <v>0</v>
      </c>
      <c r="I66" s="32">
        <f t="shared" si="26"/>
        <v>0</v>
      </c>
      <c r="J66" s="32">
        <f t="shared" si="26"/>
        <v>0</v>
      </c>
      <c r="K66" s="32">
        <f t="shared" si="26"/>
        <v>0</v>
      </c>
      <c r="L66" s="32">
        <f t="shared" si="26"/>
        <v>0</v>
      </c>
      <c r="M66" s="32">
        <f t="shared" si="26"/>
        <v>0</v>
      </c>
      <c r="N66" s="32">
        <f t="shared" si="26"/>
        <v>0</v>
      </c>
      <c r="O66" s="32">
        <f t="shared" si="26"/>
        <v>0</v>
      </c>
      <c r="P66" s="32">
        <f t="shared" si="26"/>
        <v>0</v>
      </c>
      <c r="Q66" s="32">
        <f t="shared" si="26"/>
        <v>0</v>
      </c>
      <c r="R66" s="32">
        <f t="shared" si="26"/>
        <v>0</v>
      </c>
      <c r="S66" s="32">
        <f t="shared" si="26"/>
        <v>0</v>
      </c>
      <c r="T66" s="32">
        <f t="shared" si="26"/>
        <v>0</v>
      </c>
      <c r="U66" s="32">
        <f t="shared" si="26"/>
        <v>0</v>
      </c>
      <c r="V66" s="32">
        <f t="shared" si="26"/>
        <v>0</v>
      </c>
      <c r="W66" s="32">
        <f t="shared" si="26"/>
        <v>0</v>
      </c>
      <c r="X66" s="32">
        <f t="shared" si="26"/>
        <v>0</v>
      </c>
      <c r="Y66" s="32">
        <f t="shared" si="26"/>
        <v>0</v>
      </c>
      <c r="Z66" s="32">
        <f t="shared" si="26"/>
        <v>0</v>
      </c>
      <c r="AA66" s="32">
        <f t="shared" si="26"/>
        <v>0</v>
      </c>
      <c r="AB66" s="32">
        <f t="shared" si="26"/>
        <v>0</v>
      </c>
      <c r="AC66" s="32">
        <f t="shared" si="26"/>
        <v>0</v>
      </c>
      <c r="AD66" s="32">
        <f t="shared" si="26"/>
        <v>0</v>
      </c>
      <c r="AE66" s="32">
        <f t="shared" si="26"/>
        <v>0</v>
      </c>
      <c r="AF66" s="32">
        <f t="shared" si="26"/>
        <v>0</v>
      </c>
      <c r="AG66" s="32">
        <f t="shared" si="26"/>
        <v>0</v>
      </c>
      <c r="AH66" s="172">
        <f t="shared" si="26"/>
        <v>0</v>
      </c>
      <c r="AI66" s="473">
        <f t="shared" si="12"/>
        <v>0</v>
      </c>
      <c r="AJ66" s="474">
        <f t="shared" si="12"/>
        <v>0</v>
      </c>
    </row>
    <row r="67" spans="1:36" ht="20.100000000000001" customHeight="1" x14ac:dyDescent="0.15">
      <c r="A67" s="465"/>
      <c r="B67" s="454">
        <f t="shared" si="24"/>
        <v>800</v>
      </c>
      <c r="C67" s="455"/>
      <c r="D67" s="32">
        <f t="shared" si="26"/>
        <v>0</v>
      </c>
      <c r="E67" s="32">
        <f t="shared" si="26"/>
        <v>0</v>
      </c>
      <c r="F67" s="32">
        <f t="shared" si="26"/>
        <v>0</v>
      </c>
      <c r="G67" s="32">
        <f t="shared" si="26"/>
        <v>0</v>
      </c>
      <c r="H67" s="32">
        <f t="shared" si="26"/>
        <v>0</v>
      </c>
      <c r="I67" s="32">
        <f t="shared" si="26"/>
        <v>0</v>
      </c>
      <c r="J67" s="32">
        <f t="shared" si="26"/>
        <v>0</v>
      </c>
      <c r="K67" s="32">
        <f t="shared" si="26"/>
        <v>0</v>
      </c>
      <c r="L67" s="32">
        <f t="shared" si="26"/>
        <v>0</v>
      </c>
      <c r="M67" s="32">
        <f t="shared" si="26"/>
        <v>0</v>
      </c>
      <c r="N67" s="32">
        <f t="shared" si="26"/>
        <v>0</v>
      </c>
      <c r="O67" s="32">
        <f t="shared" si="26"/>
        <v>0</v>
      </c>
      <c r="P67" s="32">
        <f t="shared" si="26"/>
        <v>0</v>
      </c>
      <c r="Q67" s="32">
        <f t="shared" si="26"/>
        <v>0</v>
      </c>
      <c r="R67" s="32">
        <f t="shared" si="26"/>
        <v>0</v>
      </c>
      <c r="S67" s="32">
        <f t="shared" si="26"/>
        <v>0</v>
      </c>
      <c r="T67" s="32">
        <f t="shared" si="26"/>
        <v>0</v>
      </c>
      <c r="U67" s="32">
        <f t="shared" si="26"/>
        <v>0</v>
      </c>
      <c r="V67" s="32">
        <f t="shared" si="26"/>
        <v>0</v>
      </c>
      <c r="W67" s="32">
        <f t="shared" si="26"/>
        <v>0</v>
      </c>
      <c r="X67" s="32">
        <f t="shared" si="26"/>
        <v>0</v>
      </c>
      <c r="Y67" s="32">
        <f t="shared" si="26"/>
        <v>0</v>
      </c>
      <c r="Z67" s="32">
        <f t="shared" si="26"/>
        <v>0</v>
      </c>
      <c r="AA67" s="32">
        <f t="shared" si="26"/>
        <v>0</v>
      </c>
      <c r="AB67" s="32">
        <f t="shared" si="26"/>
        <v>0</v>
      </c>
      <c r="AC67" s="32">
        <f t="shared" si="26"/>
        <v>0</v>
      </c>
      <c r="AD67" s="32">
        <f t="shared" si="26"/>
        <v>0</v>
      </c>
      <c r="AE67" s="32">
        <f t="shared" si="26"/>
        <v>0</v>
      </c>
      <c r="AF67" s="32">
        <f t="shared" si="26"/>
        <v>0</v>
      </c>
      <c r="AG67" s="32">
        <f t="shared" si="26"/>
        <v>0</v>
      </c>
      <c r="AH67" s="172">
        <f t="shared" si="26"/>
        <v>0</v>
      </c>
      <c r="AI67" s="473">
        <f t="shared" si="12"/>
        <v>0</v>
      </c>
      <c r="AJ67" s="474">
        <f t="shared" si="12"/>
        <v>0</v>
      </c>
    </row>
    <row r="68" spans="1:36" ht="20.100000000000001" customHeight="1" x14ac:dyDescent="0.15">
      <c r="A68" s="465"/>
      <c r="B68" s="454">
        <f t="shared" si="24"/>
        <v>900</v>
      </c>
      <c r="C68" s="455"/>
      <c r="D68" s="32">
        <f t="shared" si="26"/>
        <v>0</v>
      </c>
      <c r="E68" s="32">
        <f t="shared" si="26"/>
        <v>0</v>
      </c>
      <c r="F68" s="32">
        <f t="shared" si="26"/>
        <v>0</v>
      </c>
      <c r="G68" s="32">
        <f t="shared" si="26"/>
        <v>0</v>
      </c>
      <c r="H68" s="32">
        <f t="shared" si="26"/>
        <v>0</v>
      </c>
      <c r="I68" s="32">
        <f t="shared" si="26"/>
        <v>0</v>
      </c>
      <c r="J68" s="32">
        <f t="shared" si="26"/>
        <v>0</v>
      </c>
      <c r="K68" s="32">
        <f t="shared" si="26"/>
        <v>0</v>
      </c>
      <c r="L68" s="32">
        <f t="shared" si="26"/>
        <v>0</v>
      </c>
      <c r="M68" s="32">
        <f t="shared" si="26"/>
        <v>0</v>
      </c>
      <c r="N68" s="32">
        <f t="shared" si="26"/>
        <v>0</v>
      </c>
      <c r="O68" s="32">
        <f t="shared" si="26"/>
        <v>0</v>
      </c>
      <c r="P68" s="32">
        <f t="shared" si="26"/>
        <v>0</v>
      </c>
      <c r="Q68" s="32">
        <f t="shared" si="26"/>
        <v>0</v>
      </c>
      <c r="R68" s="32">
        <f t="shared" si="26"/>
        <v>0</v>
      </c>
      <c r="S68" s="32">
        <f t="shared" si="26"/>
        <v>0</v>
      </c>
      <c r="T68" s="32">
        <f t="shared" si="26"/>
        <v>0</v>
      </c>
      <c r="U68" s="32">
        <f t="shared" si="26"/>
        <v>0</v>
      </c>
      <c r="V68" s="32">
        <f t="shared" si="26"/>
        <v>0</v>
      </c>
      <c r="W68" s="32">
        <f t="shared" si="26"/>
        <v>0</v>
      </c>
      <c r="X68" s="32">
        <f t="shared" si="26"/>
        <v>0</v>
      </c>
      <c r="Y68" s="32">
        <f t="shared" si="26"/>
        <v>0</v>
      </c>
      <c r="Z68" s="32">
        <f t="shared" si="26"/>
        <v>0</v>
      </c>
      <c r="AA68" s="32">
        <f t="shared" si="26"/>
        <v>0</v>
      </c>
      <c r="AB68" s="32">
        <f>AB44</f>
        <v>0</v>
      </c>
      <c r="AC68" s="32">
        <f t="shared" si="26"/>
        <v>0</v>
      </c>
      <c r="AD68" s="32">
        <f t="shared" si="26"/>
        <v>0</v>
      </c>
      <c r="AE68" s="32">
        <f t="shared" si="26"/>
        <v>0</v>
      </c>
      <c r="AF68" s="32">
        <f t="shared" si="26"/>
        <v>0</v>
      </c>
      <c r="AG68" s="32">
        <f t="shared" si="26"/>
        <v>0</v>
      </c>
      <c r="AH68" s="172">
        <f t="shared" si="26"/>
        <v>0</v>
      </c>
      <c r="AI68" s="473">
        <f t="shared" si="12"/>
        <v>0</v>
      </c>
      <c r="AJ68" s="474">
        <f t="shared" si="12"/>
        <v>0</v>
      </c>
    </row>
    <row r="69" spans="1:36" ht="20.100000000000001" customHeight="1" x14ac:dyDescent="0.15">
      <c r="A69" s="465"/>
      <c r="B69" s="454">
        <f t="shared" si="24"/>
        <v>1000</v>
      </c>
      <c r="C69" s="455"/>
      <c r="D69" s="32">
        <f t="shared" si="26"/>
        <v>0</v>
      </c>
      <c r="E69" s="32">
        <f t="shared" si="26"/>
        <v>0</v>
      </c>
      <c r="F69" s="32">
        <f t="shared" si="26"/>
        <v>0</v>
      </c>
      <c r="G69" s="32">
        <f t="shared" si="26"/>
        <v>0</v>
      </c>
      <c r="H69" s="32">
        <f t="shared" si="26"/>
        <v>0</v>
      </c>
      <c r="I69" s="32">
        <f t="shared" si="26"/>
        <v>0</v>
      </c>
      <c r="J69" s="32">
        <f t="shared" si="26"/>
        <v>0</v>
      </c>
      <c r="K69" s="32">
        <f t="shared" si="26"/>
        <v>0</v>
      </c>
      <c r="L69" s="32">
        <f t="shared" si="26"/>
        <v>0</v>
      </c>
      <c r="M69" s="32">
        <f t="shared" si="26"/>
        <v>0</v>
      </c>
      <c r="N69" s="32">
        <f t="shared" si="26"/>
        <v>0</v>
      </c>
      <c r="O69" s="32">
        <f t="shared" si="26"/>
        <v>0</v>
      </c>
      <c r="P69" s="32">
        <f t="shared" si="26"/>
        <v>0</v>
      </c>
      <c r="Q69" s="32">
        <f t="shared" si="26"/>
        <v>0</v>
      </c>
      <c r="R69" s="32">
        <f t="shared" si="26"/>
        <v>0</v>
      </c>
      <c r="S69" s="32">
        <f t="shared" si="26"/>
        <v>0</v>
      </c>
      <c r="T69" s="32">
        <f t="shared" si="26"/>
        <v>0</v>
      </c>
      <c r="U69" s="32">
        <f t="shared" si="26"/>
        <v>0</v>
      </c>
      <c r="V69" s="32">
        <f t="shared" si="26"/>
        <v>0</v>
      </c>
      <c r="W69" s="32">
        <f t="shared" si="26"/>
        <v>0</v>
      </c>
      <c r="X69" s="32">
        <f t="shared" si="26"/>
        <v>0</v>
      </c>
      <c r="Y69" s="32">
        <f t="shared" si="26"/>
        <v>0</v>
      </c>
      <c r="Z69" s="32">
        <f t="shared" si="26"/>
        <v>0</v>
      </c>
      <c r="AA69" s="32">
        <f t="shared" si="26"/>
        <v>0</v>
      </c>
      <c r="AB69" s="32">
        <f t="shared" si="26"/>
        <v>0</v>
      </c>
      <c r="AC69" s="32">
        <f t="shared" si="26"/>
        <v>0</v>
      </c>
      <c r="AD69" s="32">
        <f t="shared" si="26"/>
        <v>0</v>
      </c>
      <c r="AE69" s="32">
        <f t="shared" si="26"/>
        <v>0</v>
      </c>
      <c r="AF69" s="32">
        <f t="shared" si="26"/>
        <v>0</v>
      </c>
      <c r="AG69" s="32">
        <f t="shared" si="26"/>
        <v>0</v>
      </c>
      <c r="AH69" s="172">
        <f t="shared" si="26"/>
        <v>0</v>
      </c>
      <c r="AI69" s="473">
        <f t="shared" ref="AI69:AJ73" si="27">IF($AK$4&lt;&gt;"",0,SUM($D69:$AH69))</f>
        <v>0</v>
      </c>
      <c r="AJ69" s="474">
        <f t="shared" si="27"/>
        <v>0</v>
      </c>
    </row>
    <row r="70" spans="1:36" ht="20.100000000000001" customHeight="1" x14ac:dyDescent="0.15">
      <c r="A70" s="465"/>
      <c r="B70" s="454">
        <f t="shared" si="24"/>
        <v>0</v>
      </c>
      <c r="C70" s="455"/>
      <c r="D70" s="32">
        <f t="shared" si="26"/>
        <v>0</v>
      </c>
      <c r="E70" s="32">
        <f t="shared" si="26"/>
        <v>0</v>
      </c>
      <c r="F70" s="32">
        <f t="shared" si="26"/>
        <v>0</v>
      </c>
      <c r="G70" s="32">
        <f t="shared" si="26"/>
        <v>0</v>
      </c>
      <c r="H70" s="32">
        <f t="shared" si="26"/>
        <v>0</v>
      </c>
      <c r="I70" s="32">
        <f t="shared" si="26"/>
        <v>0</v>
      </c>
      <c r="J70" s="32">
        <f t="shared" si="26"/>
        <v>0</v>
      </c>
      <c r="K70" s="32">
        <f t="shared" si="26"/>
        <v>0</v>
      </c>
      <c r="L70" s="32">
        <f t="shared" si="26"/>
        <v>0</v>
      </c>
      <c r="M70" s="32">
        <f t="shared" si="26"/>
        <v>0</v>
      </c>
      <c r="N70" s="32">
        <f t="shared" si="26"/>
        <v>0</v>
      </c>
      <c r="O70" s="32">
        <f t="shared" si="26"/>
        <v>0</v>
      </c>
      <c r="P70" s="32">
        <f t="shared" si="26"/>
        <v>0</v>
      </c>
      <c r="Q70" s="32">
        <f t="shared" si="26"/>
        <v>0</v>
      </c>
      <c r="R70" s="32">
        <f t="shared" si="26"/>
        <v>0</v>
      </c>
      <c r="S70" s="32">
        <f t="shared" si="26"/>
        <v>0</v>
      </c>
      <c r="T70" s="32">
        <f t="shared" si="26"/>
        <v>0</v>
      </c>
      <c r="U70" s="32">
        <f t="shared" si="26"/>
        <v>0</v>
      </c>
      <c r="V70" s="32">
        <f t="shared" si="26"/>
        <v>0</v>
      </c>
      <c r="W70" s="32">
        <f t="shared" si="26"/>
        <v>0</v>
      </c>
      <c r="X70" s="32">
        <f t="shared" si="26"/>
        <v>0</v>
      </c>
      <c r="Y70" s="32">
        <f t="shared" si="26"/>
        <v>0</v>
      </c>
      <c r="Z70" s="32">
        <f t="shared" si="26"/>
        <v>0</v>
      </c>
      <c r="AA70" s="32">
        <f t="shared" si="26"/>
        <v>0</v>
      </c>
      <c r="AB70" s="32">
        <f t="shared" si="26"/>
        <v>0</v>
      </c>
      <c r="AC70" s="32">
        <f t="shared" si="26"/>
        <v>0</v>
      </c>
      <c r="AD70" s="32">
        <f t="shared" si="26"/>
        <v>0</v>
      </c>
      <c r="AE70" s="32">
        <f t="shared" si="26"/>
        <v>0</v>
      </c>
      <c r="AF70" s="32">
        <f t="shared" si="26"/>
        <v>0</v>
      </c>
      <c r="AG70" s="32">
        <f t="shared" si="26"/>
        <v>0</v>
      </c>
      <c r="AH70" s="172">
        <f t="shared" si="26"/>
        <v>0</v>
      </c>
      <c r="AI70" s="473">
        <f t="shared" si="27"/>
        <v>0</v>
      </c>
      <c r="AJ70" s="474">
        <f t="shared" si="27"/>
        <v>0</v>
      </c>
    </row>
    <row r="71" spans="1:36" ht="20.100000000000001" customHeight="1" thickBot="1" x14ac:dyDescent="0.2">
      <c r="A71" s="465"/>
      <c r="B71" s="456">
        <f t="shared" si="24"/>
        <v>0</v>
      </c>
      <c r="C71" s="457"/>
      <c r="D71" s="189">
        <f t="shared" si="26"/>
        <v>0</v>
      </c>
      <c r="E71" s="189">
        <f t="shared" si="26"/>
        <v>0</v>
      </c>
      <c r="F71" s="189">
        <f t="shared" si="26"/>
        <v>0</v>
      </c>
      <c r="G71" s="189">
        <f t="shared" si="26"/>
        <v>0</v>
      </c>
      <c r="H71" s="189">
        <f t="shared" si="26"/>
        <v>0</v>
      </c>
      <c r="I71" s="189">
        <f t="shared" si="26"/>
        <v>0</v>
      </c>
      <c r="J71" s="189">
        <f t="shared" si="26"/>
        <v>0</v>
      </c>
      <c r="K71" s="189">
        <f t="shared" si="26"/>
        <v>0</v>
      </c>
      <c r="L71" s="189">
        <f t="shared" si="26"/>
        <v>0</v>
      </c>
      <c r="M71" s="189">
        <f t="shared" si="26"/>
        <v>0</v>
      </c>
      <c r="N71" s="189">
        <f t="shared" si="26"/>
        <v>0</v>
      </c>
      <c r="O71" s="189">
        <f t="shared" si="26"/>
        <v>0</v>
      </c>
      <c r="P71" s="189">
        <f t="shared" si="26"/>
        <v>0</v>
      </c>
      <c r="Q71" s="189">
        <f t="shared" si="26"/>
        <v>0</v>
      </c>
      <c r="R71" s="189">
        <f t="shared" si="26"/>
        <v>0</v>
      </c>
      <c r="S71" s="189">
        <f t="shared" si="26"/>
        <v>0</v>
      </c>
      <c r="T71" s="189">
        <f t="shared" si="26"/>
        <v>0</v>
      </c>
      <c r="U71" s="189">
        <f t="shared" si="26"/>
        <v>0</v>
      </c>
      <c r="V71" s="189">
        <f t="shared" si="26"/>
        <v>0</v>
      </c>
      <c r="W71" s="189">
        <f t="shared" si="26"/>
        <v>0</v>
      </c>
      <c r="X71" s="189">
        <f t="shared" si="26"/>
        <v>0</v>
      </c>
      <c r="Y71" s="189">
        <f t="shared" si="26"/>
        <v>0</v>
      </c>
      <c r="Z71" s="189">
        <f t="shared" si="26"/>
        <v>0</v>
      </c>
      <c r="AA71" s="189">
        <f t="shared" si="26"/>
        <v>0</v>
      </c>
      <c r="AB71" s="189">
        <f t="shared" si="26"/>
        <v>0</v>
      </c>
      <c r="AC71" s="189">
        <f t="shared" si="26"/>
        <v>0</v>
      </c>
      <c r="AD71" s="189">
        <f t="shared" si="26"/>
        <v>0</v>
      </c>
      <c r="AE71" s="189">
        <f t="shared" si="26"/>
        <v>0</v>
      </c>
      <c r="AF71" s="189">
        <f t="shared" si="26"/>
        <v>0</v>
      </c>
      <c r="AG71" s="189">
        <f t="shared" si="26"/>
        <v>0</v>
      </c>
      <c r="AH71" s="190">
        <f t="shared" si="26"/>
        <v>0</v>
      </c>
      <c r="AI71" s="471">
        <f t="shared" si="27"/>
        <v>0</v>
      </c>
      <c r="AJ71" s="472">
        <f t="shared" si="27"/>
        <v>0</v>
      </c>
    </row>
    <row r="72" spans="1:36" ht="20.100000000000001" customHeight="1" thickTop="1" thickBot="1" x14ac:dyDescent="0.2">
      <c r="A72" s="466"/>
      <c r="B72" s="460" t="s">
        <v>31</v>
      </c>
      <c r="C72" s="461"/>
      <c r="D72" s="191">
        <f>SUM(D$63:D$71)</f>
        <v>0</v>
      </c>
      <c r="E72" s="191">
        <f t="shared" ref="E72:AH72" si="28">SUM(E$63:E$71)</f>
        <v>0</v>
      </c>
      <c r="F72" s="191">
        <f t="shared" si="28"/>
        <v>0</v>
      </c>
      <c r="G72" s="191">
        <f t="shared" si="28"/>
        <v>0</v>
      </c>
      <c r="H72" s="191">
        <f t="shared" si="28"/>
        <v>0</v>
      </c>
      <c r="I72" s="191">
        <f t="shared" si="28"/>
        <v>0</v>
      </c>
      <c r="J72" s="191">
        <f t="shared" si="28"/>
        <v>0</v>
      </c>
      <c r="K72" s="191">
        <f t="shared" si="28"/>
        <v>0</v>
      </c>
      <c r="L72" s="191">
        <f t="shared" si="28"/>
        <v>0</v>
      </c>
      <c r="M72" s="191">
        <f t="shared" si="28"/>
        <v>0</v>
      </c>
      <c r="N72" s="191">
        <f t="shared" si="28"/>
        <v>0</v>
      </c>
      <c r="O72" s="191">
        <f t="shared" si="28"/>
        <v>0</v>
      </c>
      <c r="P72" s="191">
        <f t="shared" si="28"/>
        <v>0</v>
      </c>
      <c r="Q72" s="191">
        <f t="shared" si="28"/>
        <v>0</v>
      </c>
      <c r="R72" s="191">
        <f t="shared" si="28"/>
        <v>0</v>
      </c>
      <c r="S72" s="191">
        <f t="shared" si="28"/>
        <v>0</v>
      </c>
      <c r="T72" s="191">
        <f t="shared" si="28"/>
        <v>0</v>
      </c>
      <c r="U72" s="191">
        <f t="shared" si="28"/>
        <v>0</v>
      </c>
      <c r="V72" s="191">
        <f t="shared" si="28"/>
        <v>0</v>
      </c>
      <c r="W72" s="191">
        <f t="shared" si="28"/>
        <v>0</v>
      </c>
      <c r="X72" s="191">
        <f t="shared" si="28"/>
        <v>0</v>
      </c>
      <c r="Y72" s="191">
        <f t="shared" si="28"/>
        <v>0</v>
      </c>
      <c r="Z72" s="191">
        <f t="shared" si="28"/>
        <v>0</v>
      </c>
      <c r="AA72" s="191">
        <f t="shared" si="28"/>
        <v>0</v>
      </c>
      <c r="AB72" s="191">
        <f t="shared" si="28"/>
        <v>0</v>
      </c>
      <c r="AC72" s="191">
        <f t="shared" si="28"/>
        <v>0</v>
      </c>
      <c r="AD72" s="191">
        <f t="shared" si="28"/>
        <v>0</v>
      </c>
      <c r="AE72" s="191">
        <f t="shared" si="28"/>
        <v>0</v>
      </c>
      <c r="AF72" s="191">
        <f t="shared" si="28"/>
        <v>0</v>
      </c>
      <c r="AG72" s="191">
        <f t="shared" si="28"/>
        <v>0</v>
      </c>
      <c r="AH72" s="192">
        <f t="shared" si="28"/>
        <v>0</v>
      </c>
      <c r="AI72" s="481">
        <f t="shared" si="27"/>
        <v>0</v>
      </c>
      <c r="AJ72" s="482">
        <f t="shared" si="27"/>
        <v>0</v>
      </c>
    </row>
    <row r="73" spans="1:36" ht="20.100000000000001" customHeight="1" thickBot="1" x14ac:dyDescent="0.2">
      <c r="A73" s="332" t="s">
        <v>43</v>
      </c>
      <c r="B73" s="333"/>
      <c r="C73" s="333"/>
      <c r="D73" s="181">
        <f>D62+D72</f>
        <v>0</v>
      </c>
      <c r="E73" s="181">
        <f t="shared" ref="E73:AH73" si="29">E62+E72</f>
        <v>0</v>
      </c>
      <c r="F73" s="181">
        <f t="shared" si="29"/>
        <v>0</v>
      </c>
      <c r="G73" s="181">
        <f t="shared" si="29"/>
        <v>0</v>
      </c>
      <c r="H73" s="181">
        <f t="shared" si="29"/>
        <v>0</v>
      </c>
      <c r="I73" s="181">
        <f t="shared" si="29"/>
        <v>0</v>
      </c>
      <c r="J73" s="181">
        <f t="shared" si="29"/>
        <v>0</v>
      </c>
      <c r="K73" s="181">
        <f t="shared" si="29"/>
        <v>0</v>
      </c>
      <c r="L73" s="181">
        <f t="shared" si="29"/>
        <v>0</v>
      </c>
      <c r="M73" s="181">
        <f t="shared" si="29"/>
        <v>0</v>
      </c>
      <c r="N73" s="181">
        <f t="shared" si="29"/>
        <v>0</v>
      </c>
      <c r="O73" s="181">
        <f t="shared" si="29"/>
        <v>0</v>
      </c>
      <c r="P73" s="181">
        <f t="shared" si="29"/>
        <v>0</v>
      </c>
      <c r="Q73" s="181">
        <f t="shared" si="29"/>
        <v>0</v>
      </c>
      <c r="R73" s="181">
        <f t="shared" si="29"/>
        <v>0</v>
      </c>
      <c r="S73" s="181">
        <f t="shared" si="29"/>
        <v>0</v>
      </c>
      <c r="T73" s="181">
        <f t="shared" si="29"/>
        <v>0</v>
      </c>
      <c r="U73" s="181">
        <f t="shared" si="29"/>
        <v>0</v>
      </c>
      <c r="V73" s="181">
        <f t="shared" si="29"/>
        <v>0</v>
      </c>
      <c r="W73" s="181">
        <f t="shared" si="29"/>
        <v>0</v>
      </c>
      <c r="X73" s="181">
        <f t="shared" si="29"/>
        <v>0</v>
      </c>
      <c r="Y73" s="181">
        <f t="shared" si="29"/>
        <v>0</v>
      </c>
      <c r="Z73" s="181">
        <f t="shared" si="29"/>
        <v>0</v>
      </c>
      <c r="AA73" s="181">
        <f t="shared" si="29"/>
        <v>0</v>
      </c>
      <c r="AB73" s="181">
        <f t="shared" si="29"/>
        <v>0</v>
      </c>
      <c r="AC73" s="181">
        <f t="shared" si="29"/>
        <v>0</v>
      </c>
      <c r="AD73" s="181">
        <f t="shared" si="29"/>
        <v>0</v>
      </c>
      <c r="AE73" s="181">
        <f t="shared" si="29"/>
        <v>0</v>
      </c>
      <c r="AF73" s="181">
        <f t="shared" si="29"/>
        <v>0</v>
      </c>
      <c r="AG73" s="181">
        <f t="shared" si="29"/>
        <v>0</v>
      </c>
      <c r="AH73" s="193">
        <f t="shared" si="29"/>
        <v>0</v>
      </c>
      <c r="AI73" s="483">
        <f t="shared" si="27"/>
        <v>0</v>
      </c>
      <c r="AJ73" s="484">
        <f t="shared" si="27"/>
        <v>0</v>
      </c>
    </row>
    <row r="74" spans="1:36" ht="3" customHeight="1" x14ac:dyDescent="0.15"/>
    <row r="75" spans="1:36" ht="14.25" thickBot="1" x14ac:dyDescent="0.2">
      <c r="A75" s="29" t="s">
        <v>42</v>
      </c>
    </row>
    <row r="76" spans="1:36" ht="20.100000000000001" customHeight="1" x14ac:dyDescent="0.15">
      <c r="A76" s="364" t="s">
        <v>26</v>
      </c>
      <c r="B76" s="364"/>
      <c r="C76" s="27" t="s">
        <v>39</v>
      </c>
      <c r="D76" s="27">
        <f t="shared" ref="D76:AH76" si="30">D15</f>
        <v>0</v>
      </c>
      <c r="E76" s="27">
        <f t="shared" si="30"/>
        <v>0</v>
      </c>
      <c r="F76" s="27">
        <f t="shared" si="30"/>
        <v>0</v>
      </c>
      <c r="G76" s="27">
        <f t="shared" si="30"/>
        <v>0</v>
      </c>
      <c r="H76" s="27">
        <f t="shared" si="30"/>
        <v>0</v>
      </c>
      <c r="I76" s="27">
        <f t="shared" si="30"/>
        <v>0</v>
      </c>
      <c r="J76" s="27">
        <f t="shared" si="30"/>
        <v>0</v>
      </c>
      <c r="K76" s="27">
        <f t="shared" si="30"/>
        <v>0</v>
      </c>
      <c r="L76" s="27">
        <f t="shared" si="30"/>
        <v>0</v>
      </c>
      <c r="M76" s="27">
        <f t="shared" si="30"/>
        <v>0</v>
      </c>
      <c r="N76" s="27">
        <f t="shared" si="30"/>
        <v>0</v>
      </c>
      <c r="O76" s="27">
        <f t="shared" si="30"/>
        <v>0</v>
      </c>
      <c r="P76" s="27">
        <f t="shared" si="30"/>
        <v>0</v>
      </c>
      <c r="Q76" s="27">
        <f t="shared" si="30"/>
        <v>0</v>
      </c>
      <c r="R76" s="27">
        <f t="shared" si="30"/>
        <v>0</v>
      </c>
      <c r="S76" s="27">
        <f t="shared" si="30"/>
        <v>0</v>
      </c>
      <c r="T76" s="27">
        <f t="shared" si="30"/>
        <v>0</v>
      </c>
      <c r="U76" s="27">
        <f t="shared" si="30"/>
        <v>0</v>
      </c>
      <c r="V76" s="27">
        <f t="shared" si="30"/>
        <v>0</v>
      </c>
      <c r="W76" s="27">
        <f t="shared" si="30"/>
        <v>0</v>
      </c>
      <c r="X76" s="27">
        <f t="shared" si="30"/>
        <v>0</v>
      </c>
      <c r="Y76" s="27">
        <f t="shared" si="30"/>
        <v>0</v>
      </c>
      <c r="Z76" s="27">
        <f t="shared" si="30"/>
        <v>0</v>
      </c>
      <c r="AA76" s="27">
        <f t="shared" si="30"/>
        <v>0</v>
      </c>
      <c r="AB76" s="27">
        <f t="shared" si="30"/>
        <v>0</v>
      </c>
      <c r="AC76" s="27">
        <f t="shared" si="30"/>
        <v>0</v>
      </c>
      <c r="AD76" s="27">
        <f t="shared" si="30"/>
        <v>0</v>
      </c>
      <c r="AE76" s="27">
        <f t="shared" si="30"/>
        <v>0</v>
      </c>
      <c r="AF76" s="27">
        <f t="shared" si="30"/>
        <v>0</v>
      </c>
      <c r="AG76" s="27">
        <f t="shared" si="30"/>
        <v>0</v>
      </c>
      <c r="AH76" s="174">
        <f t="shared" si="30"/>
        <v>0</v>
      </c>
      <c r="AI76" s="477">
        <f t="shared" ref="AI76:AJ78" si="31">IF($AK$4&lt;&gt;"",0,SUM($D76:$AH76))</f>
        <v>0</v>
      </c>
      <c r="AJ76" s="478">
        <f t="shared" si="31"/>
        <v>0</v>
      </c>
    </row>
    <row r="77" spans="1:36" ht="20.100000000000001" customHeight="1" thickBot="1" x14ac:dyDescent="0.2">
      <c r="A77" s="339"/>
      <c r="B77" s="339"/>
      <c r="C77" s="26" t="s">
        <v>38</v>
      </c>
      <c r="D77" s="26">
        <f t="shared" ref="D77:AH77" si="32">D39</f>
        <v>0</v>
      </c>
      <c r="E77" s="26">
        <f t="shared" si="32"/>
        <v>0</v>
      </c>
      <c r="F77" s="26">
        <f t="shared" si="32"/>
        <v>0</v>
      </c>
      <c r="G77" s="26">
        <f t="shared" si="32"/>
        <v>0</v>
      </c>
      <c r="H77" s="26">
        <f t="shared" si="32"/>
        <v>0</v>
      </c>
      <c r="I77" s="26">
        <f t="shared" si="32"/>
        <v>0</v>
      </c>
      <c r="J77" s="26">
        <f t="shared" si="32"/>
        <v>0</v>
      </c>
      <c r="K77" s="26">
        <f t="shared" si="32"/>
        <v>0</v>
      </c>
      <c r="L77" s="26">
        <f t="shared" si="32"/>
        <v>0</v>
      </c>
      <c r="M77" s="26">
        <f t="shared" si="32"/>
        <v>0</v>
      </c>
      <c r="N77" s="26">
        <f t="shared" si="32"/>
        <v>0</v>
      </c>
      <c r="O77" s="26">
        <f t="shared" si="32"/>
        <v>0</v>
      </c>
      <c r="P77" s="26">
        <f t="shared" si="32"/>
        <v>0</v>
      </c>
      <c r="Q77" s="26">
        <f t="shared" si="32"/>
        <v>0</v>
      </c>
      <c r="R77" s="26">
        <f t="shared" si="32"/>
        <v>0</v>
      </c>
      <c r="S77" s="26">
        <f t="shared" si="32"/>
        <v>0</v>
      </c>
      <c r="T77" s="26">
        <f t="shared" si="32"/>
        <v>0</v>
      </c>
      <c r="U77" s="26">
        <f t="shared" si="32"/>
        <v>0</v>
      </c>
      <c r="V77" s="26">
        <f t="shared" si="32"/>
        <v>0</v>
      </c>
      <c r="W77" s="26">
        <f t="shared" si="32"/>
        <v>0</v>
      </c>
      <c r="X77" s="26">
        <f t="shared" si="32"/>
        <v>0</v>
      </c>
      <c r="Y77" s="26">
        <f t="shared" si="32"/>
        <v>0</v>
      </c>
      <c r="Z77" s="26">
        <f t="shared" si="32"/>
        <v>0</v>
      </c>
      <c r="AA77" s="26">
        <f t="shared" si="32"/>
        <v>0</v>
      </c>
      <c r="AB77" s="26">
        <f t="shared" si="32"/>
        <v>0</v>
      </c>
      <c r="AC77" s="26">
        <f t="shared" si="32"/>
        <v>0</v>
      </c>
      <c r="AD77" s="26">
        <f t="shared" si="32"/>
        <v>0</v>
      </c>
      <c r="AE77" s="26">
        <f t="shared" si="32"/>
        <v>0</v>
      </c>
      <c r="AF77" s="26">
        <f t="shared" si="32"/>
        <v>0</v>
      </c>
      <c r="AG77" s="26">
        <f t="shared" si="32"/>
        <v>0</v>
      </c>
      <c r="AH77" s="25">
        <f t="shared" si="32"/>
        <v>0</v>
      </c>
      <c r="AI77" s="479">
        <f t="shared" si="31"/>
        <v>0</v>
      </c>
      <c r="AJ77" s="480">
        <f t="shared" si="31"/>
        <v>0</v>
      </c>
    </row>
    <row r="78" spans="1:36" ht="20.100000000000001" customHeight="1" thickBot="1" x14ac:dyDescent="0.2">
      <c r="A78" s="467" t="s">
        <v>41</v>
      </c>
      <c r="B78" s="468"/>
      <c r="C78" s="468"/>
      <c r="D78" s="24">
        <f t="shared" ref="D78:AH78" si="33">SUM(D76:D77)</f>
        <v>0</v>
      </c>
      <c r="E78" s="24">
        <f t="shared" si="33"/>
        <v>0</v>
      </c>
      <c r="F78" s="24">
        <f t="shared" si="33"/>
        <v>0</v>
      </c>
      <c r="G78" s="24">
        <f t="shared" si="33"/>
        <v>0</v>
      </c>
      <c r="H78" s="24">
        <f t="shared" si="33"/>
        <v>0</v>
      </c>
      <c r="I78" s="24">
        <f t="shared" si="33"/>
        <v>0</v>
      </c>
      <c r="J78" s="24">
        <f t="shared" si="33"/>
        <v>0</v>
      </c>
      <c r="K78" s="24">
        <f t="shared" si="33"/>
        <v>0</v>
      </c>
      <c r="L78" s="24">
        <f t="shared" si="33"/>
        <v>0</v>
      </c>
      <c r="M78" s="24">
        <f t="shared" si="33"/>
        <v>0</v>
      </c>
      <c r="N78" s="24">
        <f t="shared" si="33"/>
        <v>0</v>
      </c>
      <c r="O78" s="24">
        <f t="shared" si="33"/>
        <v>0</v>
      </c>
      <c r="P78" s="24">
        <f t="shared" si="33"/>
        <v>0</v>
      </c>
      <c r="Q78" s="24">
        <f t="shared" si="33"/>
        <v>0</v>
      </c>
      <c r="R78" s="24">
        <f t="shared" si="33"/>
        <v>0</v>
      </c>
      <c r="S78" s="24">
        <f t="shared" si="33"/>
        <v>0</v>
      </c>
      <c r="T78" s="24">
        <f t="shared" si="33"/>
        <v>0</v>
      </c>
      <c r="U78" s="24">
        <f t="shared" si="33"/>
        <v>0</v>
      </c>
      <c r="V78" s="24">
        <f t="shared" si="33"/>
        <v>0</v>
      </c>
      <c r="W78" s="24">
        <f t="shared" si="33"/>
        <v>0</v>
      </c>
      <c r="X78" s="24">
        <f t="shared" si="33"/>
        <v>0</v>
      </c>
      <c r="Y78" s="24">
        <f t="shared" si="33"/>
        <v>0</v>
      </c>
      <c r="Z78" s="24">
        <f t="shared" si="33"/>
        <v>0</v>
      </c>
      <c r="AA78" s="24">
        <f t="shared" si="33"/>
        <v>0</v>
      </c>
      <c r="AB78" s="24">
        <f t="shared" si="33"/>
        <v>0</v>
      </c>
      <c r="AC78" s="24">
        <f t="shared" si="33"/>
        <v>0</v>
      </c>
      <c r="AD78" s="24">
        <f t="shared" si="33"/>
        <v>0</v>
      </c>
      <c r="AE78" s="24">
        <f t="shared" si="33"/>
        <v>0</v>
      </c>
      <c r="AF78" s="24">
        <f t="shared" si="33"/>
        <v>0</v>
      </c>
      <c r="AG78" s="24">
        <f t="shared" si="33"/>
        <v>0</v>
      </c>
      <c r="AH78" s="23">
        <f t="shared" si="33"/>
        <v>0</v>
      </c>
      <c r="AI78" s="475">
        <f t="shared" si="31"/>
        <v>0</v>
      </c>
      <c r="AJ78" s="476">
        <f t="shared" si="31"/>
        <v>0</v>
      </c>
    </row>
    <row r="79" spans="1:36" ht="5.0999999999999996" customHeight="1" x14ac:dyDescent="0.15">
      <c r="A79" s="28"/>
      <c r="B79" s="28"/>
      <c r="C79" s="28"/>
    </row>
    <row r="80" spans="1:36" ht="20.100000000000001" hidden="1" customHeight="1" x14ac:dyDescent="0.15">
      <c r="A80" s="295"/>
      <c r="B80" s="295"/>
      <c r="C80" s="295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</row>
    <row r="81" spans="1:20" ht="20.100000000000001" hidden="1" customHeight="1" x14ac:dyDescent="0.15"/>
    <row r="82" spans="1:20" ht="20.100000000000001" hidden="1" customHeight="1" x14ac:dyDescent="0.15"/>
    <row r="83" spans="1:20" ht="20.100000000000001" hidden="1" customHeight="1" x14ac:dyDescent="0.15"/>
    <row r="84" spans="1:20" ht="20.100000000000001" hidden="1" customHeight="1" x14ac:dyDescent="0.15"/>
    <row r="85" spans="1:20" ht="20.100000000000001" hidden="1" customHeight="1" thickBot="1" x14ac:dyDescent="0.2"/>
    <row r="86" spans="1:20" ht="20.100000000000001" customHeight="1" thickBot="1" x14ac:dyDescent="0.2"/>
    <row r="87" spans="1:20" ht="20.100000000000001" customHeight="1" x14ac:dyDescent="0.15">
      <c r="D87" s="22"/>
      <c r="E87" s="22"/>
      <c r="F87" s="22"/>
      <c r="G87" s="329" t="s">
        <v>36</v>
      </c>
      <c r="H87" s="330"/>
      <c r="I87" s="330"/>
      <c r="J87" s="330"/>
      <c r="K87" s="330"/>
      <c r="L87" s="330"/>
      <c r="M87" s="331"/>
      <c r="N87" s="329" t="s">
        <v>35</v>
      </c>
      <c r="O87" s="330"/>
      <c r="P87" s="330"/>
      <c r="Q87" s="330"/>
      <c r="R87" s="330"/>
      <c r="S87" s="330"/>
      <c r="T87" s="331"/>
    </row>
    <row r="88" spans="1:20" ht="20.100000000000001" customHeight="1" x14ac:dyDescent="0.15">
      <c r="A88" s="21" t="s">
        <v>34</v>
      </c>
      <c r="D88" s="344" t="s">
        <v>33</v>
      </c>
      <c r="E88" s="344"/>
      <c r="F88" s="315"/>
      <c r="G88" s="345" t="s">
        <v>32</v>
      </c>
      <c r="H88" s="344"/>
      <c r="I88" s="344"/>
      <c r="J88" s="344" t="s">
        <v>31</v>
      </c>
      <c r="K88" s="344"/>
      <c r="L88" s="344"/>
      <c r="M88" s="346"/>
      <c r="N88" s="345" t="s">
        <v>32</v>
      </c>
      <c r="O88" s="344"/>
      <c r="P88" s="344"/>
      <c r="Q88" s="344" t="s">
        <v>31</v>
      </c>
      <c r="R88" s="344"/>
      <c r="S88" s="344"/>
      <c r="T88" s="346"/>
    </row>
    <row r="89" spans="1:20" ht="20.100000000000001" customHeight="1" x14ac:dyDescent="0.15">
      <c r="A89" s="487" t="s">
        <v>39</v>
      </c>
      <c r="B89" s="487" t="s">
        <v>159</v>
      </c>
      <c r="C89" s="487"/>
      <c r="D89" s="428">
        <f>AI53</f>
        <v>0</v>
      </c>
      <c r="E89" s="428"/>
      <c r="F89" s="429"/>
      <c r="G89" s="436">
        <v>500</v>
      </c>
      <c r="H89" s="437"/>
      <c r="I89" s="437"/>
      <c r="J89" s="428">
        <f>IFERROR($D89*G89,"")</f>
        <v>0</v>
      </c>
      <c r="K89" s="428"/>
      <c r="L89" s="428"/>
      <c r="M89" s="433"/>
      <c r="N89" s="436">
        <f>G89</f>
        <v>500</v>
      </c>
      <c r="O89" s="437"/>
      <c r="P89" s="437"/>
      <c r="Q89" s="428">
        <f>IFERROR($D89*N89,"")</f>
        <v>0</v>
      </c>
      <c r="R89" s="428"/>
      <c r="S89" s="428"/>
      <c r="T89" s="433"/>
    </row>
    <row r="90" spans="1:20" ht="20.100000000000001" customHeight="1" x14ac:dyDescent="0.15">
      <c r="A90" s="487"/>
      <c r="B90" s="487"/>
      <c r="C90" s="487"/>
      <c r="D90" s="428">
        <f t="shared" ref="D90:D97" si="34">AI54</f>
        <v>0</v>
      </c>
      <c r="E90" s="428"/>
      <c r="F90" s="429"/>
      <c r="G90" s="436">
        <f t="shared" ref="G90:G97" si="35">IF(B16&lt;&gt;"",B16,"")</f>
        <v>400</v>
      </c>
      <c r="H90" s="437"/>
      <c r="I90" s="437"/>
      <c r="J90" s="428">
        <f>IFERROR($D90*G90,"")</f>
        <v>0</v>
      </c>
      <c r="K90" s="428"/>
      <c r="L90" s="428"/>
      <c r="M90" s="433"/>
      <c r="N90" s="436">
        <f t="shared" ref="N90:N97" si="36">G90</f>
        <v>400</v>
      </c>
      <c r="O90" s="437"/>
      <c r="P90" s="437"/>
      <c r="Q90" s="428">
        <f t="shared" ref="Q90:Q110" si="37">IFERROR($D90*N90,"")</f>
        <v>0</v>
      </c>
      <c r="R90" s="428"/>
      <c r="S90" s="428"/>
      <c r="T90" s="433"/>
    </row>
    <row r="91" spans="1:20" ht="20.100000000000001" customHeight="1" x14ac:dyDescent="0.15">
      <c r="A91" s="487"/>
      <c r="B91" s="487"/>
      <c r="C91" s="487"/>
      <c r="D91" s="428">
        <f t="shared" si="34"/>
        <v>0</v>
      </c>
      <c r="E91" s="428"/>
      <c r="F91" s="429"/>
      <c r="G91" s="436">
        <f t="shared" si="35"/>
        <v>600</v>
      </c>
      <c r="H91" s="437"/>
      <c r="I91" s="437"/>
      <c r="J91" s="428">
        <f t="shared" ref="J91:J110" si="38">IFERROR($D91*G91,"")</f>
        <v>0</v>
      </c>
      <c r="K91" s="428"/>
      <c r="L91" s="428"/>
      <c r="M91" s="433"/>
      <c r="N91" s="436">
        <f t="shared" si="36"/>
        <v>600</v>
      </c>
      <c r="O91" s="437"/>
      <c r="P91" s="437"/>
      <c r="Q91" s="428">
        <f t="shared" si="37"/>
        <v>0</v>
      </c>
      <c r="R91" s="428"/>
      <c r="S91" s="428"/>
      <c r="T91" s="433"/>
    </row>
    <row r="92" spans="1:20" ht="20.100000000000001" customHeight="1" x14ac:dyDescent="0.15">
      <c r="A92" s="487"/>
      <c r="B92" s="487"/>
      <c r="C92" s="487"/>
      <c r="D92" s="428">
        <f t="shared" si="34"/>
        <v>0</v>
      </c>
      <c r="E92" s="428"/>
      <c r="F92" s="429"/>
      <c r="G92" s="436">
        <f t="shared" si="35"/>
        <v>700</v>
      </c>
      <c r="H92" s="437"/>
      <c r="I92" s="437"/>
      <c r="J92" s="428">
        <f t="shared" si="38"/>
        <v>0</v>
      </c>
      <c r="K92" s="428"/>
      <c r="L92" s="428"/>
      <c r="M92" s="433"/>
      <c r="N92" s="436">
        <f t="shared" si="36"/>
        <v>700</v>
      </c>
      <c r="O92" s="437"/>
      <c r="P92" s="437"/>
      <c r="Q92" s="428">
        <f t="shared" si="37"/>
        <v>0</v>
      </c>
      <c r="R92" s="428"/>
      <c r="S92" s="428"/>
      <c r="T92" s="433"/>
    </row>
    <row r="93" spans="1:20" ht="20.100000000000001" customHeight="1" x14ac:dyDescent="0.15">
      <c r="A93" s="487"/>
      <c r="B93" s="487"/>
      <c r="C93" s="487"/>
      <c r="D93" s="428">
        <f t="shared" si="34"/>
        <v>0</v>
      </c>
      <c r="E93" s="428"/>
      <c r="F93" s="429"/>
      <c r="G93" s="436">
        <f t="shared" si="35"/>
        <v>800</v>
      </c>
      <c r="H93" s="437"/>
      <c r="I93" s="437"/>
      <c r="J93" s="428">
        <f t="shared" si="38"/>
        <v>0</v>
      </c>
      <c r="K93" s="428"/>
      <c r="L93" s="428"/>
      <c r="M93" s="433"/>
      <c r="N93" s="436">
        <f t="shared" si="36"/>
        <v>800</v>
      </c>
      <c r="O93" s="437"/>
      <c r="P93" s="437"/>
      <c r="Q93" s="428">
        <f t="shared" si="37"/>
        <v>0</v>
      </c>
      <c r="R93" s="428"/>
      <c r="S93" s="428"/>
      <c r="T93" s="433"/>
    </row>
    <row r="94" spans="1:20" ht="20.100000000000001" customHeight="1" x14ac:dyDescent="0.15">
      <c r="A94" s="487"/>
      <c r="B94" s="487"/>
      <c r="C94" s="487"/>
      <c r="D94" s="428">
        <f t="shared" si="34"/>
        <v>0</v>
      </c>
      <c r="E94" s="428"/>
      <c r="F94" s="429"/>
      <c r="G94" s="436">
        <f t="shared" si="35"/>
        <v>900</v>
      </c>
      <c r="H94" s="437"/>
      <c r="I94" s="437"/>
      <c r="J94" s="428">
        <f t="shared" si="38"/>
        <v>0</v>
      </c>
      <c r="K94" s="428"/>
      <c r="L94" s="428"/>
      <c r="M94" s="433"/>
      <c r="N94" s="436">
        <f t="shared" si="36"/>
        <v>900</v>
      </c>
      <c r="O94" s="437"/>
      <c r="P94" s="437"/>
      <c r="Q94" s="428">
        <f t="shared" si="37"/>
        <v>0</v>
      </c>
      <c r="R94" s="428"/>
      <c r="S94" s="428"/>
      <c r="T94" s="433"/>
    </row>
    <row r="95" spans="1:20" ht="20.100000000000001" customHeight="1" x14ac:dyDescent="0.15">
      <c r="A95" s="487"/>
      <c r="B95" s="487"/>
      <c r="C95" s="487"/>
      <c r="D95" s="428">
        <f t="shared" si="34"/>
        <v>0</v>
      </c>
      <c r="E95" s="428"/>
      <c r="F95" s="429"/>
      <c r="G95" s="436">
        <f t="shared" si="35"/>
        <v>1000</v>
      </c>
      <c r="H95" s="437"/>
      <c r="I95" s="437"/>
      <c r="J95" s="428">
        <f t="shared" si="38"/>
        <v>0</v>
      </c>
      <c r="K95" s="428"/>
      <c r="L95" s="428"/>
      <c r="M95" s="433"/>
      <c r="N95" s="436">
        <f t="shared" si="36"/>
        <v>1000</v>
      </c>
      <c r="O95" s="437"/>
      <c r="P95" s="437"/>
      <c r="Q95" s="428">
        <f t="shared" si="37"/>
        <v>0</v>
      </c>
      <c r="R95" s="428"/>
      <c r="S95" s="428"/>
      <c r="T95" s="433"/>
    </row>
    <row r="96" spans="1:20" ht="20.100000000000001" customHeight="1" x14ac:dyDescent="0.15">
      <c r="A96" s="487"/>
      <c r="B96" s="487"/>
      <c r="C96" s="487"/>
      <c r="D96" s="428">
        <f t="shared" si="34"/>
        <v>0</v>
      </c>
      <c r="E96" s="428"/>
      <c r="F96" s="429"/>
      <c r="G96" s="436" t="str">
        <f t="shared" si="35"/>
        <v/>
      </c>
      <c r="H96" s="437"/>
      <c r="I96" s="437"/>
      <c r="J96" s="428" t="str">
        <f t="shared" si="38"/>
        <v/>
      </c>
      <c r="K96" s="428"/>
      <c r="L96" s="428"/>
      <c r="M96" s="433"/>
      <c r="N96" s="436" t="str">
        <f t="shared" si="36"/>
        <v/>
      </c>
      <c r="O96" s="437"/>
      <c r="P96" s="437"/>
      <c r="Q96" s="428" t="str">
        <f t="shared" si="37"/>
        <v/>
      </c>
      <c r="R96" s="428"/>
      <c r="S96" s="428"/>
      <c r="T96" s="433"/>
    </row>
    <row r="97" spans="1:20" ht="20.100000000000001" customHeight="1" x14ac:dyDescent="0.15">
      <c r="A97" s="487"/>
      <c r="B97" s="487"/>
      <c r="C97" s="487"/>
      <c r="D97" s="428">
        <f t="shared" si="34"/>
        <v>0</v>
      </c>
      <c r="E97" s="428"/>
      <c r="F97" s="429"/>
      <c r="G97" s="430" t="str">
        <f t="shared" si="35"/>
        <v/>
      </c>
      <c r="H97" s="431"/>
      <c r="I97" s="432"/>
      <c r="J97" s="428" t="str">
        <f t="shared" si="38"/>
        <v/>
      </c>
      <c r="K97" s="428"/>
      <c r="L97" s="428"/>
      <c r="M97" s="433"/>
      <c r="N97" s="430" t="str">
        <f t="shared" si="36"/>
        <v/>
      </c>
      <c r="O97" s="431"/>
      <c r="P97" s="432"/>
      <c r="Q97" s="429" t="str">
        <f t="shared" si="37"/>
        <v/>
      </c>
      <c r="R97" s="434"/>
      <c r="S97" s="434"/>
      <c r="T97" s="435"/>
    </row>
    <row r="98" spans="1:20" ht="20.100000000000001" customHeight="1" x14ac:dyDescent="0.15">
      <c r="A98" s="487"/>
      <c r="B98" s="487" t="s">
        <v>26</v>
      </c>
      <c r="C98" s="487"/>
      <c r="D98" s="428">
        <f>$AI$76</f>
        <v>0</v>
      </c>
      <c r="E98" s="428"/>
      <c r="F98" s="429"/>
      <c r="G98" s="436">
        <v>50</v>
      </c>
      <c r="H98" s="437"/>
      <c r="I98" s="437"/>
      <c r="J98" s="428">
        <f t="shared" si="38"/>
        <v>0</v>
      </c>
      <c r="K98" s="428"/>
      <c r="L98" s="428"/>
      <c r="M98" s="433"/>
      <c r="N98" s="436">
        <v>50</v>
      </c>
      <c r="O98" s="437"/>
      <c r="P98" s="437"/>
      <c r="Q98" s="428">
        <f t="shared" si="37"/>
        <v>0</v>
      </c>
      <c r="R98" s="428"/>
      <c r="S98" s="428"/>
      <c r="T98" s="433"/>
    </row>
    <row r="99" spans="1:20" ht="20.100000000000001" customHeight="1" x14ac:dyDescent="0.15">
      <c r="A99" s="464" t="s">
        <v>38</v>
      </c>
      <c r="B99" s="489" t="s">
        <v>159</v>
      </c>
      <c r="C99" s="490"/>
      <c r="D99" s="438">
        <f>AI63</f>
        <v>0</v>
      </c>
      <c r="E99" s="438"/>
      <c r="F99" s="439"/>
      <c r="G99" s="440">
        <v>500</v>
      </c>
      <c r="H99" s="441"/>
      <c r="I99" s="441"/>
      <c r="J99" s="438">
        <f t="shared" si="38"/>
        <v>0</v>
      </c>
      <c r="K99" s="438"/>
      <c r="L99" s="438"/>
      <c r="M99" s="442"/>
      <c r="N99" s="440">
        <f>G99</f>
        <v>500</v>
      </c>
      <c r="O99" s="441"/>
      <c r="P99" s="441"/>
      <c r="Q99" s="438">
        <f t="shared" si="37"/>
        <v>0</v>
      </c>
      <c r="R99" s="438"/>
      <c r="S99" s="438"/>
      <c r="T99" s="442"/>
    </row>
    <row r="100" spans="1:20" ht="20.100000000000001" customHeight="1" x14ac:dyDescent="0.15">
      <c r="A100" s="465"/>
      <c r="B100" s="491"/>
      <c r="C100" s="492"/>
      <c r="D100" s="438">
        <f t="shared" ref="D100:D107" si="39">AI64</f>
        <v>0</v>
      </c>
      <c r="E100" s="438"/>
      <c r="F100" s="439"/>
      <c r="G100" s="440">
        <f>IF(B16&lt;&gt;"",B16,"")</f>
        <v>400</v>
      </c>
      <c r="H100" s="441"/>
      <c r="I100" s="441"/>
      <c r="J100" s="438">
        <f t="shared" si="38"/>
        <v>0</v>
      </c>
      <c r="K100" s="438"/>
      <c r="L100" s="438"/>
      <c r="M100" s="442"/>
      <c r="N100" s="440">
        <f t="shared" ref="N100:N107" si="40">G100</f>
        <v>400</v>
      </c>
      <c r="O100" s="441"/>
      <c r="P100" s="441"/>
      <c r="Q100" s="438">
        <f t="shared" si="37"/>
        <v>0</v>
      </c>
      <c r="R100" s="438"/>
      <c r="S100" s="438"/>
      <c r="T100" s="442"/>
    </row>
    <row r="101" spans="1:20" ht="20.100000000000001" customHeight="1" x14ac:dyDescent="0.15">
      <c r="A101" s="465"/>
      <c r="B101" s="491"/>
      <c r="C101" s="492"/>
      <c r="D101" s="438">
        <f t="shared" si="39"/>
        <v>0</v>
      </c>
      <c r="E101" s="438"/>
      <c r="F101" s="439"/>
      <c r="G101" s="440">
        <f t="shared" ref="G101:G107" si="41">IF(B17&lt;&gt;"",B17,"")</f>
        <v>600</v>
      </c>
      <c r="H101" s="441"/>
      <c r="I101" s="441"/>
      <c r="J101" s="438">
        <f t="shared" si="38"/>
        <v>0</v>
      </c>
      <c r="K101" s="438"/>
      <c r="L101" s="438"/>
      <c r="M101" s="442"/>
      <c r="N101" s="440">
        <f t="shared" si="40"/>
        <v>600</v>
      </c>
      <c r="O101" s="441"/>
      <c r="P101" s="441"/>
      <c r="Q101" s="438">
        <f t="shared" si="37"/>
        <v>0</v>
      </c>
      <c r="R101" s="438"/>
      <c r="S101" s="438"/>
      <c r="T101" s="442"/>
    </row>
    <row r="102" spans="1:20" ht="20.100000000000001" customHeight="1" x14ac:dyDescent="0.15">
      <c r="A102" s="465"/>
      <c r="B102" s="491"/>
      <c r="C102" s="492"/>
      <c r="D102" s="438">
        <f t="shared" si="39"/>
        <v>0</v>
      </c>
      <c r="E102" s="438"/>
      <c r="F102" s="439"/>
      <c r="G102" s="440">
        <f t="shared" si="41"/>
        <v>700</v>
      </c>
      <c r="H102" s="441"/>
      <c r="I102" s="441"/>
      <c r="J102" s="438">
        <f t="shared" si="38"/>
        <v>0</v>
      </c>
      <c r="K102" s="438"/>
      <c r="L102" s="438"/>
      <c r="M102" s="442"/>
      <c r="N102" s="440">
        <f t="shared" si="40"/>
        <v>700</v>
      </c>
      <c r="O102" s="441"/>
      <c r="P102" s="441"/>
      <c r="Q102" s="438">
        <f t="shared" si="37"/>
        <v>0</v>
      </c>
      <c r="R102" s="438"/>
      <c r="S102" s="438"/>
      <c r="T102" s="442"/>
    </row>
    <row r="103" spans="1:20" ht="20.100000000000001" customHeight="1" x14ac:dyDescent="0.15">
      <c r="A103" s="465"/>
      <c r="B103" s="491"/>
      <c r="C103" s="492"/>
      <c r="D103" s="438">
        <f t="shared" si="39"/>
        <v>0</v>
      </c>
      <c r="E103" s="438"/>
      <c r="F103" s="439"/>
      <c r="G103" s="440">
        <f t="shared" si="41"/>
        <v>800</v>
      </c>
      <c r="H103" s="441"/>
      <c r="I103" s="441"/>
      <c r="J103" s="438">
        <f t="shared" si="38"/>
        <v>0</v>
      </c>
      <c r="K103" s="438"/>
      <c r="L103" s="438"/>
      <c r="M103" s="442"/>
      <c r="N103" s="440">
        <f t="shared" si="40"/>
        <v>800</v>
      </c>
      <c r="O103" s="441"/>
      <c r="P103" s="441"/>
      <c r="Q103" s="438">
        <f t="shared" si="37"/>
        <v>0</v>
      </c>
      <c r="R103" s="438"/>
      <c r="S103" s="438"/>
      <c r="T103" s="442"/>
    </row>
    <row r="104" spans="1:20" ht="20.100000000000001" customHeight="1" x14ac:dyDescent="0.15">
      <c r="A104" s="465"/>
      <c r="B104" s="491"/>
      <c r="C104" s="492"/>
      <c r="D104" s="438">
        <f t="shared" si="39"/>
        <v>0</v>
      </c>
      <c r="E104" s="438"/>
      <c r="F104" s="439"/>
      <c r="G104" s="440">
        <f t="shared" si="41"/>
        <v>900</v>
      </c>
      <c r="H104" s="441"/>
      <c r="I104" s="441"/>
      <c r="J104" s="438">
        <f t="shared" si="38"/>
        <v>0</v>
      </c>
      <c r="K104" s="438"/>
      <c r="L104" s="438"/>
      <c r="M104" s="442"/>
      <c r="N104" s="440">
        <f t="shared" si="40"/>
        <v>900</v>
      </c>
      <c r="O104" s="441"/>
      <c r="P104" s="441"/>
      <c r="Q104" s="438">
        <f t="shared" si="37"/>
        <v>0</v>
      </c>
      <c r="R104" s="438"/>
      <c r="S104" s="438"/>
      <c r="T104" s="442"/>
    </row>
    <row r="105" spans="1:20" ht="20.100000000000001" customHeight="1" x14ac:dyDescent="0.15">
      <c r="A105" s="465"/>
      <c r="B105" s="491"/>
      <c r="C105" s="492"/>
      <c r="D105" s="438">
        <f t="shared" si="39"/>
        <v>0</v>
      </c>
      <c r="E105" s="438"/>
      <c r="F105" s="439"/>
      <c r="G105" s="440">
        <f t="shared" si="41"/>
        <v>1000</v>
      </c>
      <c r="H105" s="441"/>
      <c r="I105" s="441"/>
      <c r="J105" s="438">
        <f t="shared" si="38"/>
        <v>0</v>
      </c>
      <c r="K105" s="438"/>
      <c r="L105" s="438"/>
      <c r="M105" s="442"/>
      <c r="N105" s="440">
        <f t="shared" si="40"/>
        <v>1000</v>
      </c>
      <c r="O105" s="441"/>
      <c r="P105" s="441"/>
      <c r="Q105" s="438">
        <f t="shared" si="37"/>
        <v>0</v>
      </c>
      <c r="R105" s="438"/>
      <c r="S105" s="438"/>
      <c r="T105" s="442"/>
    </row>
    <row r="106" spans="1:20" ht="20.100000000000001" customHeight="1" x14ac:dyDescent="0.15">
      <c r="A106" s="465"/>
      <c r="B106" s="491"/>
      <c r="C106" s="492"/>
      <c r="D106" s="438">
        <f t="shared" si="39"/>
        <v>0</v>
      </c>
      <c r="E106" s="438"/>
      <c r="F106" s="439"/>
      <c r="G106" s="440" t="str">
        <f t="shared" si="41"/>
        <v/>
      </c>
      <c r="H106" s="441"/>
      <c r="I106" s="441"/>
      <c r="J106" s="438" t="str">
        <f t="shared" si="38"/>
        <v/>
      </c>
      <c r="K106" s="438"/>
      <c r="L106" s="438"/>
      <c r="M106" s="442"/>
      <c r="N106" s="440" t="str">
        <f t="shared" si="40"/>
        <v/>
      </c>
      <c r="O106" s="441"/>
      <c r="P106" s="441"/>
      <c r="Q106" s="438" t="str">
        <f t="shared" si="37"/>
        <v/>
      </c>
      <c r="R106" s="438"/>
      <c r="S106" s="438"/>
      <c r="T106" s="442"/>
    </row>
    <row r="107" spans="1:20" ht="20.100000000000001" customHeight="1" x14ac:dyDescent="0.15">
      <c r="A107" s="465"/>
      <c r="B107" s="493"/>
      <c r="C107" s="494"/>
      <c r="D107" s="438">
        <f t="shared" si="39"/>
        <v>0</v>
      </c>
      <c r="E107" s="438"/>
      <c r="F107" s="439"/>
      <c r="G107" s="440" t="str">
        <f t="shared" si="41"/>
        <v/>
      </c>
      <c r="H107" s="441"/>
      <c r="I107" s="441"/>
      <c r="J107" s="438" t="str">
        <f t="shared" si="38"/>
        <v/>
      </c>
      <c r="K107" s="438"/>
      <c r="L107" s="438"/>
      <c r="M107" s="442"/>
      <c r="N107" s="440" t="str">
        <f t="shared" si="40"/>
        <v/>
      </c>
      <c r="O107" s="441"/>
      <c r="P107" s="441"/>
      <c r="Q107" s="438" t="str">
        <f t="shared" si="37"/>
        <v/>
      </c>
      <c r="R107" s="438"/>
      <c r="S107" s="438"/>
      <c r="T107" s="442"/>
    </row>
    <row r="108" spans="1:20" ht="20.100000000000001" customHeight="1" x14ac:dyDescent="0.15">
      <c r="A108" s="488"/>
      <c r="B108" s="495" t="s">
        <v>26</v>
      </c>
      <c r="C108" s="496"/>
      <c r="D108" s="438">
        <f>$AI$77</f>
        <v>0</v>
      </c>
      <c r="E108" s="438"/>
      <c r="F108" s="439"/>
      <c r="G108" s="440">
        <v>50</v>
      </c>
      <c r="H108" s="441"/>
      <c r="I108" s="441"/>
      <c r="J108" s="438">
        <f t="shared" si="38"/>
        <v>0</v>
      </c>
      <c r="K108" s="438"/>
      <c r="L108" s="438"/>
      <c r="M108" s="442"/>
      <c r="N108" s="440">
        <v>50</v>
      </c>
      <c r="O108" s="441"/>
      <c r="P108" s="441"/>
      <c r="Q108" s="438">
        <f t="shared" si="37"/>
        <v>0</v>
      </c>
      <c r="R108" s="438"/>
      <c r="S108" s="438"/>
      <c r="T108" s="442"/>
    </row>
    <row r="109" spans="1:20" ht="20.100000000000001" customHeight="1" x14ac:dyDescent="0.15">
      <c r="A109" s="364"/>
      <c r="B109" s="364"/>
      <c r="C109" s="365"/>
      <c r="D109" s="366"/>
      <c r="E109" s="366"/>
      <c r="F109" s="367"/>
      <c r="G109" s="368"/>
      <c r="H109" s="369"/>
      <c r="I109" s="369"/>
      <c r="J109" s="366">
        <f t="shared" si="38"/>
        <v>0</v>
      </c>
      <c r="K109" s="366"/>
      <c r="L109" s="366"/>
      <c r="M109" s="370"/>
      <c r="N109" s="368"/>
      <c r="O109" s="369"/>
      <c r="P109" s="369"/>
      <c r="Q109" s="366">
        <f t="shared" si="37"/>
        <v>0</v>
      </c>
      <c r="R109" s="366"/>
      <c r="S109" s="366"/>
      <c r="T109" s="370"/>
    </row>
    <row r="110" spans="1:20" ht="20.100000000000001" customHeight="1" thickBot="1" x14ac:dyDescent="0.2">
      <c r="A110" s="364"/>
      <c r="B110" s="364"/>
      <c r="C110" s="365"/>
      <c r="D110" s="366"/>
      <c r="E110" s="366"/>
      <c r="F110" s="367"/>
      <c r="G110" s="371"/>
      <c r="H110" s="372"/>
      <c r="I110" s="372"/>
      <c r="J110" s="373">
        <f t="shared" si="38"/>
        <v>0</v>
      </c>
      <c r="K110" s="373"/>
      <c r="L110" s="373"/>
      <c r="M110" s="374"/>
      <c r="N110" s="371"/>
      <c r="O110" s="372"/>
      <c r="P110" s="372"/>
      <c r="Q110" s="373">
        <f t="shared" si="37"/>
        <v>0</v>
      </c>
      <c r="R110" s="373"/>
      <c r="S110" s="373"/>
      <c r="T110" s="374"/>
    </row>
    <row r="111" spans="1:20" ht="20.100000000000001" customHeight="1" thickTop="1" thickBot="1" x14ac:dyDescent="0.2">
      <c r="G111" s="359" t="s">
        <v>24</v>
      </c>
      <c r="H111" s="360"/>
      <c r="I111" s="360"/>
      <c r="J111" s="361">
        <f>SUM(J89:M110)</f>
        <v>0</v>
      </c>
      <c r="K111" s="362"/>
      <c r="L111" s="362"/>
      <c r="M111" s="363"/>
      <c r="N111" s="359" t="s">
        <v>23</v>
      </c>
      <c r="O111" s="360"/>
      <c r="P111" s="360"/>
      <c r="Q111" s="361">
        <f>SUM(Q89:T110)</f>
        <v>0</v>
      </c>
      <c r="R111" s="362"/>
      <c r="S111" s="362"/>
      <c r="T111" s="363"/>
    </row>
    <row r="112" spans="1:20" ht="20.100000000000001" customHeight="1" x14ac:dyDescent="0.15"/>
    <row r="113" spans="4:34" ht="20.100000000000001" customHeight="1" x14ac:dyDescent="0.15"/>
    <row r="114" spans="4:34" ht="20.100000000000001" customHeight="1" x14ac:dyDescent="0.15">
      <c r="D114" s="20" t="b">
        <f>IF(D$2="",TRUE,WEEKDAY(D$2,2)&gt;5)</f>
        <v>0</v>
      </c>
      <c r="E114" s="20" t="b">
        <f t="shared" ref="E114:AH114" si="42">IF(E$2="",TRUE,WEEKDAY(E$2,2)&gt;5)</f>
        <v>0</v>
      </c>
      <c r="F114" s="20" t="b">
        <f t="shared" si="42"/>
        <v>0</v>
      </c>
      <c r="G114" s="20" t="b">
        <f t="shared" si="42"/>
        <v>1</v>
      </c>
      <c r="H114" s="20" t="b">
        <f t="shared" si="42"/>
        <v>1</v>
      </c>
      <c r="I114" s="20" t="b">
        <f t="shared" si="42"/>
        <v>0</v>
      </c>
      <c r="J114" s="20" t="b">
        <f t="shared" si="42"/>
        <v>0</v>
      </c>
      <c r="K114" s="20" t="b">
        <f t="shared" si="42"/>
        <v>0</v>
      </c>
      <c r="L114" s="20" t="b">
        <f t="shared" si="42"/>
        <v>0</v>
      </c>
      <c r="M114" s="20" t="b">
        <f t="shared" si="42"/>
        <v>0</v>
      </c>
      <c r="N114" s="20" t="b">
        <f t="shared" si="42"/>
        <v>1</v>
      </c>
      <c r="O114" s="20" t="b">
        <f t="shared" si="42"/>
        <v>1</v>
      </c>
      <c r="P114" s="20" t="b">
        <f t="shared" si="42"/>
        <v>0</v>
      </c>
      <c r="Q114" s="20" t="b">
        <f t="shared" si="42"/>
        <v>0</v>
      </c>
      <c r="R114" s="20" t="b">
        <f t="shared" si="42"/>
        <v>0</v>
      </c>
      <c r="S114" s="20" t="b">
        <f t="shared" si="42"/>
        <v>0</v>
      </c>
      <c r="T114" s="20" t="b">
        <f t="shared" si="42"/>
        <v>0</v>
      </c>
      <c r="U114" s="20" t="b">
        <f t="shared" si="42"/>
        <v>1</v>
      </c>
      <c r="V114" s="20" t="b">
        <f t="shared" si="42"/>
        <v>1</v>
      </c>
      <c r="W114" s="20" t="b">
        <f t="shared" si="42"/>
        <v>0</v>
      </c>
      <c r="X114" s="20" t="b">
        <f t="shared" si="42"/>
        <v>0</v>
      </c>
      <c r="Y114" s="20" t="b">
        <f t="shared" si="42"/>
        <v>0</v>
      </c>
      <c r="Z114" s="20" t="b">
        <f t="shared" si="42"/>
        <v>0</v>
      </c>
      <c r="AA114" s="20" t="b">
        <f t="shared" si="42"/>
        <v>0</v>
      </c>
      <c r="AB114" s="20" t="b">
        <f t="shared" si="42"/>
        <v>1</v>
      </c>
      <c r="AC114" s="20" t="b">
        <f t="shared" si="42"/>
        <v>1</v>
      </c>
      <c r="AD114" s="20" t="b">
        <f t="shared" si="42"/>
        <v>0</v>
      </c>
      <c r="AE114" s="20" t="b">
        <f t="shared" si="42"/>
        <v>0</v>
      </c>
      <c r="AF114" s="20" t="b">
        <f t="shared" si="42"/>
        <v>1</v>
      </c>
      <c r="AG114" s="20" t="b">
        <f t="shared" si="42"/>
        <v>1</v>
      </c>
      <c r="AH114" s="20" t="b">
        <f t="shared" si="42"/>
        <v>1</v>
      </c>
    </row>
    <row r="115" spans="4:34" ht="20.100000000000001" customHeight="1" x14ac:dyDescent="0.15">
      <c r="D115" s="20">
        <f>IF(D$2&lt;&gt;"",IF(OR(D$56&gt;0,事業所!D$34&gt;0),MAX($C$115:C$115)+1,IF(WEEKDAY(D$2,2)&lt;6,MAX($C$115:C$115)+1,"")),"")</f>
        <v>1</v>
      </c>
      <c r="E115" s="20">
        <f>IF(E$2&lt;&gt;"",IF(OR(E$56&gt;0,事業所!E$34&gt;0),MAX($C$115:D$115)+1,IF(WEEKDAY(E$2,2)&lt;6,MAX($C$115:D$115)+1,"")),"")</f>
        <v>2</v>
      </c>
      <c r="F115" s="20">
        <f>IF(F$2&lt;&gt;"",IF(OR(F$56&gt;0,事業所!F$34&gt;0),MAX($C$115:E$115)+1,IF(WEEKDAY(F$2,2)&lt;6,MAX($C$115:E$115)+1,"")),"")</f>
        <v>3</v>
      </c>
      <c r="G115" s="20" t="str">
        <f>IF(G$2&lt;&gt;"",IF(OR(G$56&gt;0,事業所!G$34&gt;0),MAX($C$115:F$115)+1,IF(WEEKDAY(G$2,2)&lt;6,MAX($C$115:F$115)+1,"")),"")</f>
        <v/>
      </c>
      <c r="H115" s="20" t="str">
        <f>IF(H$2&lt;&gt;"",IF(OR(H$56&gt;0,事業所!H$34&gt;0),MAX($C$115:G$115)+1,IF(WEEKDAY(H$2,2)&lt;6,MAX($C$115:G$115)+1,"")),"")</f>
        <v/>
      </c>
      <c r="I115" s="20">
        <f>IF(I$2&lt;&gt;"",IF(OR(I$56&gt;0,事業所!I$34&gt;0),MAX($C$115:H$115)+1,IF(WEEKDAY(I$2,2)&lt;6,MAX($C$115:H$115)+1,"")),"")</f>
        <v>4</v>
      </c>
      <c r="J115" s="20">
        <f>IF(J$2&lt;&gt;"",IF(OR(J$56&gt;0,事業所!J$34&gt;0),MAX($C$115:I$115)+1,IF(WEEKDAY(J$2,2)&lt;6,MAX($C$115:I$115)+1,"")),"")</f>
        <v>5</v>
      </c>
      <c r="K115" s="20">
        <f>IF(K$2&lt;&gt;"",IF(OR(K$56&gt;0,事業所!K$34&gt;0),MAX($C$115:J$115)+1,IF(WEEKDAY(K$2,2)&lt;6,MAX($C$115:J$115)+1,"")),"")</f>
        <v>6</v>
      </c>
      <c r="L115" s="20">
        <f>IF(L$2&lt;&gt;"",IF(OR(L$56&gt;0,事業所!L$34&gt;0),MAX($C$115:K$115)+1,IF(WEEKDAY(L$2,2)&lt;6,MAX($C$115:K$115)+1,"")),"")</f>
        <v>7</v>
      </c>
      <c r="M115" s="20">
        <f>IF(M$2&lt;&gt;"",IF(OR(M$56&gt;0,事業所!M$34&gt;0),MAX($C$115:L$115)+1,IF(WEEKDAY(M$2,2)&lt;6,MAX($C$115:L$115)+1,"")),"")</f>
        <v>8</v>
      </c>
      <c r="N115" s="20" t="str">
        <f>IF(N$2&lt;&gt;"",IF(OR(N$56&gt;0,事業所!N$34&gt;0),MAX($C$115:M$115)+1,IF(WEEKDAY(N$2,2)&lt;6,MAX($C$115:M$115)+1,"")),"")</f>
        <v/>
      </c>
      <c r="O115" s="20" t="str">
        <f>IF(O$2&lt;&gt;"",IF(OR(O$56&gt;0,事業所!O$34&gt;0),MAX($C$115:N$115)+1,IF(WEEKDAY(O$2,2)&lt;6,MAX($C$115:N$115)+1,"")),"")</f>
        <v/>
      </c>
      <c r="P115" s="20">
        <f>IF(P$2&lt;&gt;"",IF(OR(P$56&gt;0,事業所!P$34&gt;0),MAX($C$115:O$115)+1,IF(WEEKDAY(P$2,2)&lt;6,MAX($C$115:O$115)+1,"")),"")</f>
        <v>9</v>
      </c>
      <c r="Q115" s="20">
        <f>IF(Q$2&lt;&gt;"",IF(OR(Q$56&gt;0,事業所!Q$34&gt;0),MAX($C$115:P$115)+1,IF(WEEKDAY(Q$2,2)&lt;6,MAX($C$115:P$115)+1,"")),"")</f>
        <v>10</v>
      </c>
      <c r="R115" s="20">
        <f>IF(R$2&lt;&gt;"",IF(OR(R$56&gt;0,事業所!R$34&gt;0),MAX($C$115:Q$115)+1,IF(WEEKDAY(R$2,2)&lt;6,MAX($C$115:Q$115)+1,"")),"")</f>
        <v>11</v>
      </c>
      <c r="S115" s="20">
        <f>IF(S$2&lt;&gt;"",IF(OR(S$56&gt;0,事業所!S$34&gt;0),MAX($C$115:R$115)+1,IF(WEEKDAY(S$2,2)&lt;6,MAX($C$115:R$115)+1,"")),"")</f>
        <v>12</v>
      </c>
      <c r="T115" s="20">
        <f>IF(T$2&lt;&gt;"",IF(OR(T$56&gt;0,事業所!T$34&gt;0),MAX($C$115:S$115)+1,IF(WEEKDAY(T$2,2)&lt;6,MAX($C$115:S$115)+1,"")),"")</f>
        <v>13</v>
      </c>
      <c r="U115" s="20" t="str">
        <f>IF(U$2&lt;&gt;"",IF(OR(U$56&gt;0,事業所!U$34&gt;0),MAX($C$115:T$115)+1,IF(WEEKDAY(U$2,2)&lt;6,MAX($C$115:T$115)+1,"")),"")</f>
        <v/>
      </c>
      <c r="V115" s="20" t="str">
        <f>IF(V$2&lt;&gt;"",IF(OR(V$56&gt;0,事業所!V$34&gt;0),MAX($C$115:U$115)+1,IF(WEEKDAY(V$2,2)&lt;6,MAX($C$115:U$115)+1,"")),"")</f>
        <v/>
      </c>
      <c r="W115" s="20">
        <f>IF(W$2&lt;&gt;"",IF(OR(W$56&gt;0,事業所!W$34&gt;0),MAX($C$115:V$115)+1,IF(WEEKDAY(W$2,2)&lt;6,MAX($C$115:V$115)+1,"")),"")</f>
        <v>14</v>
      </c>
      <c r="X115" s="20">
        <f>IF(X$2&lt;&gt;"",IF(OR(X$56&gt;0,事業所!X$34&gt;0),MAX($C$115:W$115)+1,IF(WEEKDAY(X$2,2)&lt;6,MAX($C$115:W$115)+1,"")),"")</f>
        <v>15</v>
      </c>
      <c r="Y115" s="20">
        <f>IF(Y$2&lt;&gt;"",IF(OR(Y$56&gt;0,事業所!Y$34&gt;0),MAX($C$115:X$115)+1,IF(WEEKDAY(Y$2,2)&lt;6,MAX($C$115:X$115)+1,"")),"")</f>
        <v>16</v>
      </c>
      <c r="Z115" s="20">
        <f>IF(Z$2&lt;&gt;"",IF(OR(Z$56&gt;0,事業所!Z$34&gt;0),MAX($C$115:Y$115)+1,IF(WEEKDAY(Z$2,2)&lt;6,MAX($C$115:Y$115)+1,"")),"")</f>
        <v>17</v>
      </c>
      <c r="AA115" s="20">
        <f>IF(AA$2&lt;&gt;"",IF(OR(AA$56&gt;0,事業所!AA$34&gt;0),MAX($C$115:Z$115)+1,IF(WEEKDAY(AA$2,2)&lt;6,MAX($C$115:Z$115)+1,"")),"")</f>
        <v>18</v>
      </c>
      <c r="AB115" s="20" t="str">
        <f>IF(AB$2&lt;&gt;"",IF(OR(AB$56&gt;0,事業所!AB$34&gt;0),MAX($C$115:AA$115)+1,IF(WEEKDAY(AB$2,2)&lt;6,MAX($C$115:AA$115)+1,"")),"")</f>
        <v/>
      </c>
      <c r="AC115" s="20" t="str">
        <f>IF(AC$2&lt;&gt;"",IF(OR(AC$56&gt;0,事業所!AC$34&gt;0),MAX($C$115:AB$115)+1,IF(WEEKDAY(AC$2,2)&lt;6,MAX($C$115:AB$115)+1,"")),"")</f>
        <v/>
      </c>
      <c r="AD115" s="20">
        <f>IF(AD$2&lt;&gt;"",IF(OR(AD$56&gt;0,事業所!AD$34&gt;0),MAX($C$115:AC$115)+1,IF(WEEKDAY(AD$2,2)&lt;6,MAX($C$115:AC$115)+1,"")),"")</f>
        <v>19</v>
      </c>
      <c r="AE115" s="20">
        <f>IF(AE$2&lt;&gt;"",IF(OR(AE$56&gt;0,事業所!AE$34&gt;0),MAX($C$115:AD$115)+1,IF(WEEKDAY(AE$2,2)&lt;6,MAX($C$115:AD$115)+1,"")),"")</f>
        <v>20</v>
      </c>
      <c r="AF115" s="20" t="str">
        <f>IF(AF$2&lt;&gt;"",IF(OR(AF$56&gt;0,事業所!AF$34&gt;0),MAX($C$115:AE$115)+1,IF(WEEKDAY(AF$2,2)&lt;6,MAX($C$115:AE$115)+1,"")),"")</f>
        <v/>
      </c>
      <c r="AG115" s="20" t="str">
        <f>IF(AG$2&lt;&gt;"",IF(OR(AG$56&gt;0,事業所!AG$34&gt;0),MAX($C$115:AF$115)+1,IF(WEEKDAY(AG$2,2)&lt;6,MAX($C$115:AF$115)+1,"")),"")</f>
        <v/>
      </c>
      <c r="AH115" s="20" t="str">
        <f>IF(AH$2&lt;&gt;"",IF(OR(AH$56&gt;0,事業所!AH$34&gt;0),MAX($C$115:AG$115)+1,IF(WEEKDAY(AH$2,2)&lt;6,MAX($C$115:AG$115)+1,"")),"")</f>
        <v/>
      </c>
    </row>
  </sheetData>
  <mergeCells count="228">
    <mergeCell ref="G111:I111"/>
    <mergeCell ref="J111:M111"/>
    <mergeCell ref="N111:P111"/>
    <mergeCell ref="Q111:T111"/>
    <mergeCell ref="A110:C110"/>
    <mergeCell ref="D110:F110"/>
    <mergeCell ref="G110:I110"/>
    <mergeCell ref="J110:M110"/>
    <mergeCell ref="N110:P110"/>
    <mergeCell ref="Q110:T110"/>
    <mergeCell ref="A109:C109"/>
    <mergeCell ref="D109:F109"/>
    <mergeCell ref="G109:I109"/>
    <mergeCell ref="J109:M109"/>
    <mergeCell ref="N109:P109"/>
    <mergeCell ref="Q109:T109"/>
    <mergeCell ref="B108:C108"/>
    <mergeCell ref="D108:F108"/>
    <mergeCell ref="G108:I108"/>
    <mergeCell ref="J108:M108"/>
    <mergeCell ref="N108:P108"/>
    <mergeCell ref="Q108:T108"/>
    <mergeCell ref="A99:A108"/>
    <mergeCell ref="B99:C107"/>
    <mergeCell ref="D106:F106"/>
    <mergeCell ref="G106:I106"/>
    <mergeCell ref="J106:M106"/>
    <mergeCell ref="N106:P106"/>
    <mergeCell ref="Q106:T106"/>
    <mergeCell ref="D107:F107"/>
    <mergeCell ref="G107:I107"/>
    <mergeCell ref="J107:M107"/>
    <mergeCell ref="N107:P107"/>
    <mergeCell ref="Q107:T107"/>
    <mergeCell ref="D104:F104"/>
    <mergeCell ref="G104:I104"/>
    <mergeCell ref="J104:M104"/>
    <mergeCell ref="N104:P104"/>
    <mergeCell ref="Q104:T104"/>
    <mergeCell ref="D105:F105"/>
    <mergeCell ref="G105:I105"/>
    <mergeCell ref="J105:M105"/>
    <mergeCell ref="N105:P105"/>
    <mergeCell ref="Q105:T105"/>
    <mergeCell ref="D102:F102"/>
    <mergeCell ref="G102:I102"/>
    <mergeCell ref="J102:M102"/>
    <mergeCell ref="N102:P102"/>
    <mergeCell ref="Q102:T102"/>
    <mergeCell ref="D103:F103"/>
    <mergeCell ref="G103:I103"/>
    <mergeCell ref="J103:M103"/>
    <mergeCell ref="N103:P103"/>
    <mergeCell ref="Q103:T103"/>
    <mergeCell ref="J100:M100"/>
    <mergeCell ref="N100:P100"/>
    <mergeCell ref="Q100:T100"/>
    <mergeCell ref="D101:F101"/>
    <mergeCell ref="G101:I101"/>
    <mergeCell ref="J101:M101"/>
    <mergeCell ref="N101:P101"/>
    <mergeCell ref="Q101:T101"/>
    <mergeCell ref="Q98:T98"/>
    <mergeCell ref="D99:F99"/>
    <mergeCell ref="G99:I99"/>
    <mergeCell ref="J99:M99"/>
    <mergeCell ref="N99:P99"/>
    <mergeCell ref="Q99:T99"/>
    <mergeCell ref="D100:F100"/>
    <mergeCell ref="G100:I100"/>
    <mergeCell ref="D97:F97"/>
    <mergeCell ref="G97:I97"/>
    <mergeCell ref="J97:M97"/>
    <mergeCell ref="N97:P97"/>
    <mergeCell ref="Q97:T97"/>
    <mergeCell ref="B98:C98"/>
    <mergeCell ref="D98:F98"/>
    <mergeCell ref="G98:I98"/>
    <mergeCell ref="J98:M98"/>
    <mergeCell ref="N98:P98"/>
    <mergeCell ref="D95:F95"/>
    <mergeCell ref="G95:I95"/>
    <mergeCell ref="J95:M95"/>
    <mergeCell ref="N95:P95"/>
    <mergeCell ref="Q95:T95"/>
    <mergeCell ref="D96:F96"/>
    <mergeCell ref="G96:I96"/>
    <mergeCell ref="J96:M96"/>
    <mergeCell ref="N96:P96"/>
    <mergeCell ref="Q96:T96"/>
    <mergeCell ref="D93:F93"/>
    <mergeCell ref="G93:I93"/>
    <mergeCell ref="J93:M93"/>
    <mergeCell ref="N93:P93"/>
    <mergeCell ref="Q93:T93"/>
    <mergeCell ref="D94:F94"/>
    <mergeCell ref="G94:I94"/>
    <mergeCell ref="J94:M94"/>
    <mergeCell ref="N94:P94"/>
    <mergeCell ref="Q94:T94"/>
    <mergeCell ref="D91:F91"/>
    <mergeCell ref="G91:I91"/>
    <mergeCell ref="J91:M91"/>
    <mergeCell ref="N91:P91"/>
    <mergeCell ref="Q91:T91"/>
    <mergeCell ref="D92:F92"/>
    <mergeCell ref="G92:I92"/>
    <mergeCell ref="J92:M92"/>
    <mergeCell ref="N92:P92"/>
    <mergeCell ref="Q92:T92"/>
    <mergeCell ref="A89:A98"/>
    <mergeCell ref="B89:C97"/>
    <mergeCell ref="D89:F89"/>
    <mergeCell ref="G89:I89"/>
    <mergeCell ref="J89:M89"/>
    <mergeCell ref="A76:B77"/>
    <mergeCell ref="AI76:AJ76"/>
    <mergeCell ref="AI77:AJ77"/>
    <mergeCell ref="A78:C78"/>
    <mergeCell ref="AI78:AJ78"/>
    <mergeCell ref="G87:M87"/>
    <mergeCell ref="N87:T87"/>
    <mergeCell ref="N89:P89"/>
    <mergeCell ref="Q89:T89"/>
    <mergeCell ref="D90:F90"/>
    <mergeCell ref="G90:I90"/>
    <mergeCell ref="J90:M90"/>
    <mergeCell ref="N90:P90"/>
    <mergeCell ref="Q90:T90"/>
    <mergeCell ref="D88:F88"/>
    <mergeCell ref="G88:I88"/>
    <mergeCell ref="J88:M88"/>
    <mergeCell ref="N88:P88"/>
    <mergeCell ref="Q88:T88"/>
    <mergeCell ref="B71:C71"/>
    <mergeCell ref="AI71:AJ71"/>
    <mergeCell ref="B72:C72"/>
    <mergeCell ref="AI72:AJ72"/>
    <mergeCell ref="A73:C73"/>
    <mergeCell ref="AI73:AJ73"/>
    <mergeCell ref="AI67:AJ67"/>
    <mergeCell ref="B68:C68"/>
    <mergeCell ref="AI68:AJ68"/>
    <mergeCell ref="B69:C69"/>
    <mergeCell ref="AI69:AJ69"/>
    <mergeCell ref="B70:C70"/>
    <mergeCell ref="AI70:AJ70"/>
    <mergeCell ref="A63:A72"/>
    <mergeCell ref="B63:C63"/>
    <mergeCell ref="AI63:AJ63"/>
    <mergeCell ref="B64:C64"/>
    <mergeCell ref="AI64:AJ64"/>
    <mergeCell ref="B65:C65"/>
    <mergeCell ref="AI65:AJ65"/>
    <mergeCell ref="B66:C66"/>
    <mergeCell ref="AI66:AJ66"/>
    <mergeCell ref="B67:C67"/>
    <mergeCell ref="A51:C52"/>
    <mergeCell ref="AI51:AJ52"/>
    <mergeCell ref="A53:A62"/>
    <mergeCell ref="B53:C53"/>
    <mergeCell ref="AI53:AJ53"/>
    <mergeCell ref="B54:C54"/>
    <mergeCell ref="AI54:AJ54"/>
    <mergeCell ref="B55:C55"/>
    <mergeCell ref="AI55:AJ55"/>
    <mergeCell ref="B56:C56"/>
    <mergeCell ref="B60:C60"/>
    <mergeCell ref="AI60:AJ60"/>
    <mergeCell ref="B61:C61"/>
    <mergeCell ref="AI61:AJ61"/>
    <mergeCell ref="B62:C62"/>
    <mergeCell ref="AI62:AJ62"/>
    <mergeCell ref="AI56:AJ56"/>
    <mergeCell ref="B57:C57"/>
    <mergeCell ref="AI57:AJ57"/>
    <mergeCell ref="B58:C58"/>
    <mergeCell ref="AI58:AJ58"/>
    <mergeCell ref="B59:C59"/>
    <mergeCell ref="AI59:AJ59"/>
    <mergeCell ref="B42:C42"/>
    <mergeCell ref="B43:C43"/>
    <mergeCell ref="B44:C44"/>
    <mergeCell ref="B45:C45"/>
    <mergeCell ref="B46:C46"/>
    <mergeCell ref="B47:C47"/>
    <mergeCell ref="B34:C34"/>
    <mergeCell ref="B35:C35"/>
    <mergeCell ref="A37:C37"/>
    <mergeCell ref="B39:C39"/>
    <mergeCell ref="B40:C40"/>
    <mergeCell ref="B41:C41"/>
    <mergeCell ref="B31:C31"/>
    <mergeCell ref="B32:C32"/>
    <mergeCell ref="B33:C33"/>
    <mergeCell ref="B29:C29"/>
    <mergeCell ref="B30:C30"/>
    <mergeCell ref="B23:C23"/>
    <mergeCell ref="A26:H26"/>
    <mergeCell ref="I26:AJ26"/>
    <mergeCell ref="A27:C27"/>
    <mergeCell ref="AI27:AI28"/>
    <mergeCell ref="AJ27:AJ28"/>
    <mergeCell ref="B28:C28"/>
    <mergeCell ref="B17:C17"/>
    <mergeCell ref="B18:C18"/>
    <mergeCell ref="B19:C19"/>
    <mergeCell ref="B20:C20"/>
    <mergeCell ref="B21:C21"/>
    <mergeCell ref="B22:C22"/>
    <mergeCell ref="B9:C9"/>
    <mergeCell ref="B10:C10"/>
    <mergeCell ref="B11:C11"/>
    <mergeCell ref="A13:C13"/>
    <mergeCell ref="B15:C15"/>
    <mergeCell ref="B16:C16"/>
    <mergeCell ref="B6:C6"/>
    <mergeCell ref="B7:C7"/>
    <mergeCell ref="B8:C8"/>
    <mergeCell ref="B4:C4"/>
    <mergeCell ref="AK4:AL5"/>
    <mergeCell ref="B5:C5"/>
    <mergeCell ref="A1:H1"/>
    <mergeCell ref="I1:AJ1"/>
    <mergeCell ref="AK1:AM3"/>
    <mergeCell ref="A2:C2"/>
    <mergeCell ref="AI2:AI3"/>
    <mergeCell ref="B3:C3"/>
  </mergeCells>
  <phoneticPr fontId="1"/>
  <conditionalFormatting sqref="D2:AH15 D27:AH49 D51:AH52 D23:AH23 D73:AH85">
    <cfRule type="expression" dxfId="13" priority="5">
      <formula>INDIRECT(ADDRESS(ROW($A$114),COLUMN()))</formula>
    </cfRule>
  </conditionalFormatting>
  <conditionalFormatting sqref="A29:AJ35">
    <cfRule type="expression" dxfId="12" priority="7">
      <formula>ISEVEN(ROW())</formula>
    </cfRule>
  </conditionalFormatting>
  <conditionalFormatting sqref="A4:AJ11">
    <cfRule type="expression" dxfId="11" priority="6">
      <formula>ISEVEN(ROW()-1)</formula>
    </cfRule>
  </conditionalFormatting>
  <conditionalFormatting sqref="D16:AH21">
    <cfRule type="expression" dxfId="10" priority="4">
      <formula>INDIRECT(ADDRESS(ROW($A$114),COLUMN()))</formula>
    </cfRule>
  </conditionalFormatting>
  <conditionalFormatting sqref="D22:AH22">
    <cfRule type="expression" dxfId="9" priority="3">
      <formula>INDIRECT(ADDRESS(ROW($A$114),COLUMN()))</formula>
    </cfRule>
  </conditionalFormatting>
  <conditionalFormatting sqref="D53:AH71">
    <cfRule type="expression" dxfId="8" priority="2">
      <formula>INDIRECT(ADDRESS(ROW($A$114),COLUMN()))</formula>
    </cfRule>
  </conditionalFormatting>
  <conditionalFormatting sqref="D72:AH72">
    <cfRule type="expression" dxfId="7" priority="1">
      <formula>INDIRECT(ADDRESS(ROW($A$114),COLUMN()))</formula>
    </cfRule>
  </conditionalFormatting>
  <dataValidations count="1">
    <dataValidation type="list" allowBlank="1" showInputMessage="1" showErrorMessage="1" sqref="AK4" xr:uid="{00000000-0002-0000-0200-000000000000}">
      <formula1>"YES"</formula1>
    </dataValidation>
  </dataValidations>
  <printOptions horizontalCentered="1" verticalCentered="1"/>
  <pageMargins left="0" right="0" top="0" bottom="0" header="0.39370078740157483" footer="0.23622047244094491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:AG158"/>
  <sheetViews>
    <sheetView showZeros="0" zoomScaleNormal="100" zoomScaleSheetLayoutView="100" workbookViewId="0">
      <selection activeCell="E36" sqref="E36"/>
    </sheetView>
  </sheetViews>
  <sheetFormatPr defaultRowHeight="15" customHeight="1" x14ac:dyDescent="0.15"/>
  <cols>
    <col min="1" max="1" width="12.375" style="290" bestFit="1" customWidth="1"/>
    <col min="2" max="2" width="0.625" style="290" customWidth="1"/>
    <col min="3" max="6" width="8.625" style="290" customWidth="1"/>
    <col min="7" max="7" width="0.625" style="290" customWidth="1"/>
    <col min="8" max="10" width="8.625" style="290" customWidth="1"/>
    <col min="11" max="11" width="0.625" style="290" customWidth="1"/>
    <col min="12" max="12" width="8.625" style="290" customWidth="1"/>
    <col min="13" max="13" width="0.625" style="290" customWidth="1"/>
    <col min="14" max="14" width="5.625" style="290" customWidth="1"/>
    <col min="15" max="15" width="8.625" style="290" customWidth="1"/>
    <col min="16" max="16" width="5.625" style="290" customWidth="1"/>
    <col min="17" max="17" width="8.625" style="290" customWidth="1"/>
    <col min="18" max="18" width="5.625" style="290" customWidth="1"/>
    <col min="19" max="19" width="8.625" style="290" customWidth="1"/>
    <col min="20" max="20" width="5.625" style="290" customWidth="1"/>
    <col min="21" max="21" width="8.625" style="290" customWidth="1"/>
    <col min="22" max="22" width="0.625" style="290" customWidth="1"/>
    <col min="23" max="23" width="6.625" style="290" customWidth="1"/>
    <col min="24" max="24" width="8.625" style="290" customWidth="1"/>
    <col min="25" max="25" width="6.625" style="290" customWidth="1"/>
    <col min="26" max="26" width="8.625" style="290" customWidth="1"/>
    <col min="27" max="27" width="6.625" style="290" customWidth="1"/>
    <col min="28" max="28" width="9.625" style="290" customWidth="1"/>
    <col min="29" max="29" width="0.625" style="290" customWidth="1"/>
    <col min="30" max="30" width="6.625" style="290" customWidth="1"/>
    <col min="31" max="31" width="7.875" style="290" bestFit="1" customWidth="1"/>
    <col min="32" max="32" width="6.625" style="290" customWidth="1"/>
    <col min="33" max="33" width="9.625" style="290" customWidth="1"/>
    <col min="34" max="39" width="2.625" style="290" customWidth="1"/>
    <col min="40" max="16384" width="9" style="290"/>
  </cols>
  <sheetData>
    <row r="1" spans="1:33" s="20" customFormat="1" ht="15" customHeight="1" x14ac:dyDescent="0.15">
      <c r="A1" s="509" t="str">
        <f>TEXT(事業所!$A$1,"yyyy(ge)年")&amp;CHAR(10)&amp;TEXT(事業所!$A$1,"m月分")</f>
        <v>2023(R5)年
2月分</v>
      </c>
      <c r="C1" s="510" t="s">
        <v>151</v>
      </c>
      <c r="D1" s="510"/>
      <c r="E1" s="510"/>
      <c r="F1" s="510"/>
      <c r="H1" s="510" t="s">
        <v>150</v>
      </c>
      <c r="I1" s="510"/>
      <c r="J1" s="510"/>
      <c r="L1" s="513" t="s">
        <v>149</v>
      </c>
      <c r="N1" s="508" t="s">
        <v>148</v>
      </c>
      <c r="O1" s="508"/>
      <c r="P1" s="508"/>
      <c r="Q1" s="508"/>
      <c r="R1" s="508"/>
      <c r="S1" s="508"/>
      <c r="T1" s="508"/>
      <c r="U1" s="508"/>
      <c r="W1" s="497" t="s">
        <v>44</v>
      </c>
      <c r="X1" s="497"/>
      <c r="Y1" s="497"/>
      <c r="Z1" s="497"/>
      <c r="AA1" s="497"/>
      <c r="AB1" s="497"/>
      <c r="AC1" s="173"/>
      <c r="AD1" s="497" t="s">
        <v>147</v>
      </c>
      <c r="AE1" s="497"/>
      <c r="AF1" s="497"/>
      <c r="AG1" s="497"/>
    </row>
    <row r="2" spans="1:33" s="20" customFormat="1" ht="15" customHeight="1" x14ac:dyDescent="0.15">
      <c r="A2" s="509"/>
      <c r="C2" s="365" t="s">
        <v>145</v>
      </c>
      <c r="D2" s="498"/>
      <c r="E2" s="284">
        <v>41000</v>
      </c>
      <c r="F2" s="164"/>
      <c r="H2" s="497"/>
      <c r="I2" s="497"/>
      <c r="J2" s="497"/>
      <c r="L2" s="513"/>
      <c r="N2" s="506" t="s">
        <v>29</v>
      </c>
      <c r="O2" s="506"/>
      <c r="P2" s="507" t="s">
        <v>28</v>
      </c>
      <c r="Q2" s="507"/>
      <c r="R2" s="500" t="s">
        <v>27</v>
      </c>
      <c r="S2" s="500"/>
      <c r="T2" s="499" t="s">
        <v>44</v>
      </c>
      <c r="U2" s="499"/>
      <c r="W2" s="501" t="s">
        <v>144</v>
      </c>
      <c r="X2" s="501"/>
      <c r="Y2" s="502" t="s">
        <v>143</v>
      </c>
      <c r="Z2" s="503"/>
      <c r="AA2" s="504" t="s">
        <v>23</v>
      </c>
      <c r="AB2" s="499"/>
      <c r="AC2" s="163"/>
      <c r="AD2" s="505" t="s">
        <v>142</v>
      </c>
      <c r="AE2" s="505"/>
      <c r="AF2" s="499" t="s">
        <v>43</v>
      </c>
      <c r="AG2" s="499"/>
    </row>
    <row r="3" spans="1:33" s="20" customFormat="1" ht="15" customHeight="1" x14ac:dyDescent="0.15">
      <c r="A3" s="509"/>
      <c r="C3" s="177" t="s">
        <v>140</v>
      </c>
      <c r="D3" s="177" t="s">
        <v>137</v>
      </c>
      <c r="E3" s="177" t="s">
        <v>139</v>
      </c>
      <c r="F3" s="171" t="s">
        <v>44</v>
      </c>
      <c r="H3" s="177" t="s">
        <v>138</v>
      </c>
      <c r="I3" s="177" t="s">
        <v>137</v>
      </c>
      <c r="J3" s="171" t="s">
        <v>44</v>
      </c>
      <c r="L3" s="514"/>
      <c r="N3" s="157" t="s">
        <v>136</v>
      </c>
      <c r="O3" s="156" t="s">
        <v>0</v>
      </c>
      <c r="P3" s="161" t="s">
        <v>136</v>
      </c>
      <c r="Q3" s="160" t="s">
        <v>0</v>
      </c>
      <c r="R3" s="159" t="s">
        <v>136</v>
      </c>
      <c r="S3" s="158" t="s">
        <v>0</v>
      </c>
      <c r="T3" s="175" t="s">
        <v>136</v>
      </c>
      <c r="U3" s="150" t="s">
        <v>0</v>
      </c>
      <c r="W3" s="157" t="s">
        <v>136</v>
      </c>
      <c r="X3" s="156" t="s">
        <v>0</v>
      </c>
      <c r="Y3" s="155" t="s">
        <v>136</v>
      </c>
      <c r="Z3" s="154" t="s">
        <v>0</v>
      </c>
      <c r="AA3" s="176" t="s">
        <v>136</v>
      </c>
      <c r="AB3" s="150" t="s">
        <v>0</v>
      </c>
      <c r="AC3" s="153"/>
      <c r="AD3" s="152" t="s">
        <v>136</v>
      </c>
      <c r="AE3" s="151" t="s">
        <v>0</v>
      </c>
      <c r="AF3" s="175" t="s">
        <v>136</v>
      </c>
      <c r="AG3" s="150" t="s">
        <v>0</v>
      </c>
    </row>
    <row r="4" spans="1:33" s="20" customFormat="1" ht="15" customHeight="1" x14ac:dyDescent="0.15">
      <c r="A4" s="148">
        <f>IFERROR(INDEX(事業所!$D$2:$AH$2,MATCH(ROW()-3,事業所!$D$47:$AH$47,0)),"")</f>
        <v>44958</v>
      </c>
      <c r="C4" s="285">
        <v>19300</v>
      </c>
      <c r="D4" s="285">
        <v>1000</v>
      </c>
      <c r="E4" s="285"/>
      <c r="F4" s="147">
        <f t="shared" ref="F4:F34" si="0">SUM($C4:$E4)</f>
        <v>20300</v>
      </c>
      <c r="H4" s="285"/>
      <c r="I4" s="285"/>
      <c r="J4" s="147">
        <f t="shared" ref="J4:J34" si="1">SUM($H4:$I4)</f>
        <v>0</v>
      </c>
      <c r="L4" s="285"/>
      <c r="N4" s="141">
        <f>IF($A4&lt;&gt;"",INDEX(事業所!$D$25:$AH$25,DAY($A4)),0)</f>
        <v>18</v>
      </c>
      <c r="O4" s="140">
        <f t="shared" ref="O4:O34" si="2">+N4*300</f>
        <v>5400</v>
      </c>
      <c r="P4" s="145">
        <f>IF($A4&lt;&gt;"",INDEX(お客様!$D$25:$AH$25,DAY($A4)),0)</f>
        <v>32</v>
      </c>
      <c r="Q4" s="144">
        <f ca="1">IF($A4&lt;&gt;"",SUMPRODUCT(お客様!$B$78:$B$86,OFFSET(お客様!$C$78:$C$86,,DAY($A4)))+(50*OFFSET(お客様!$C$101,,DAY($A4))),0)</f>
        <v>14400</v>
      </c>
      <c r="R4" s="143">
        <f>IF($A4&lt;&gt;"",INDEX(お客様!$D$62:$AH$62,DAY($A4)),0)</f>
        <v>1</v>
      </c>
      <c r="S4" s="142">
        <f ca="1">IF($A4&lt;&gt;"",SUMPRODUCT(お客様!$B$88:$B$96,OFFSET(お客様!$C$88:$C$96,,DAY($A4)))+(50*OFFSET(お客様!$C$102,,DAY($A4))),0)</f>
        <v>500</v>
      </c>
      <c r="T4" s="134">
        <f t="shared" ref="T4:U34" si="3">+N4+P4+R4</f>
        <v>51</v>
      </c>
      <c r="U4" s="134">
        <f t="shared" ca="1" si="3"/>
        <v>20300</v>
      </c>
      <c r="W4" s="141">
        <f t="shared" ref="W4:W34" si="4">+N4</f>
        <v>18</v>
      </c>
      <c r="X4" s="140">
        <f t="shared" ref="X4:X34" si="5">+W4*200</f>
        <v>3600</v>
      </c>
      <c r="Y4" s="139">
        <f>IF($A4&lt;&gt;"",INDEX(事業所!$D$12:$AH$12,DAY($A4)),0)</f>
        <v>27</v>
      </c>
      <c r="Z4" s="138">
        <f t="shared" ref="Z4:Z34" si="6">+Y4*500</f>
        <v>13500</v>
      </c>
      <c r="AA4" s="120">
        <f t="shared" ref="AA4:AA34" si="7">+T4+Y4</f>
        <v>78</v>
      </c>
      <c r="AB4" s="134">
        <f ca="1">+U4+X4+Z4</f>
        <v>37400</v>
      </c>
      <c r="AC4" s="119"/>
      <c r="AD4" s="288">
        <v>11</v>
      </c>
      <c r="AE4" s="136">
        <f t="shared" ref="AE4:AE34" si="8">+AD4*500</f>
        <v>5500</v>
      </c>
      <c r="AF4" s="149">
        <f t="shared" ref="AF4:AG34" si="9">+AA4+AD4</f>
        <v>89</v>
      </c>
      <c r="AG4" s="134">
        <f t="shared" ca="1" si="9"/>
        <v>42900</v>
      </c>
    </row>
    <row r="5" spans="1:33" s="20" customFormat="1" ht="15" customHeight="1" x14ac:dyDescent="0.15">
      <c r="A5" s="148">
        <f>IFERROR(INDEX(事業所!$D$2:$AH$2,MATCH(ROW()-3,事業所!$D$47:$AH$47,0)),"")</f>
        <v>44959</v>
      </c>
      <c r="C5" s="285">
        <v>21850</v>
      </c>
      <c r="D5" s="285">
        <v>1000</v>
      </c>
      <c r="E5" s="285">
        <v>500</v>
      </c>
      <c r="F5" s="147">
        <f t="shared" si="0"/>
        <v>23350</v>
      </c>
      <c r="H5" s="285"/>
      <c r="I5" s="285"/>
      <c r="J5" s="147">
        <f t="shared" si="1"/>
        <v>0</v>
      </c>
      <c r="L5" s="285"/>
      <c r="N5" s="141">
        <f>IF($A5&lt;&gt;"",INDEX(事業所!$D$25:$AH$25,DAY($A5)),0)</f>
        <v>14</v>
      </c>
      <c r="O5" s="140">
        <f t="shared" si="2"/>
        <v>4200</v>
      </c>
      <c r="P5" s="145">
        <f>IF($A5&lt;&gt;"",INDEX(お客様!$D$25:$AH$25,DAY($A5)),0)</f>
        <v>39</v>
      </c>
      <c r="Q5" s="144">
        <f ca="1">IF($A5&lt;&gt;"",SUMPRODUCT(お客様!$B$78:$B$86,OFFSET(お客様!$C$78:$C$86,,DAY($A5)))+(50*OFFSET(お客様!$C$101,,DAY($A5))),0)</f>
        <v>18150</v>
      </c>
      <c r="R5" s="143">
        <f>IF($A5&lt;&gt;"",INDEX(お客様!$D$62:$AH$62,DAY($A5)),0)</f>
        <v>2</v>
      </c>
      <c r="S5" s="142">
        <f ca="1">IF($A5&lt;&gt;"",SUMPRODUCT(お客様!$B$88:$B$96,OFFSET(お客様!$C$88:$C$96,,DAY($A5)))+(50*OFFSET(お客様!$C$102,,DAY($A5))),0)</f>
        <v>1000</v>
      </c>
      <c r="T5" s="134">
        <f t="shared" si="3"/>
        <v>55</v>
      </c>
      <c r="U5" s="134">
        <f t="shared" ca="1" si="3"/>
        <v>23350</v>
      </c>
      <c r="W5" s="141">
        <f t="shared" si="4"/>
        <v>14</v>
      </c>
      <c r="X5" s="140">
        <f t="shared" si="5"/>
        <v>2800</v>
      </c>
      <c r="Y5" s="139">
        <f>IF($A5&lt;&gt;"",INDEX(事業所!$D$12:$AH$12,DAY($A5)),0)</f>
        <v>22</v>
      </c>
      <c r="Z5" s="138">
        <f t="shared" si="6"/>
        <v>11000</v>
      </c>
      <c r="AA5" s="120">
        <f t="shared" si="7"/>
        <v>77</v>
      </c>
      <c r="AB5" s="134">
        <f t="shared" ref="AB5:AB34" ca="1" si="10">+U5+X5+Z5</f>
        <v>37150</v>
      </c>
      <c r="AC5" s="119"/>
      <c r="AD5" s="288">
        <f t="shared" ref="AD5:AD34" si="11">IF($A5&lt;&gt;"",$AD4,0)</f>
        <v>11</v>
      </c>
      <c r="AE5" s="136">
        <f t="shared" si="8"/>
        <v>5500</v>
      </c>
      <c r="AF5" s="149">
        <f t="shared" si="9"/>
        <v>88</v>
      </c>
      <c r="AG5" s="134">
        <f t="shared" ca="1" si="9"/>
        <v>42650</v>
      </c>
    </row>
    <row r="6" spans="1:33" s="20" customFormat="1" ht="15" customHeight="1" x14ac:dyDescent="0.15">
      <c r="A6" s="148">
        <f>IFERROR(INDEX(事業所!$D$2:$AH$2,MATCH(ROW()-3,事業所!$D$47:$AH$47,0)),"")</f>
        <v>44960</v>
      </c>
      <c r="C6" s="285">
        <v>17200</v>
      </c>
      <c r="D6" s="285">
        <v>1000</v>
      </c>
      <c r="E6" s="285">
        <v>500</v>
      </c>
      <c r="F6" s="147">
        <f t="shared" si="0"/>
        <v>18700</v>
      </c>
      <c r="H6" s="285"/>
      <c r="I6" s="285"/>
      <c r="J6" s="147">
        <f t="shared" si="1"/>
        <v>0</v>
      </c>
      <c r="L6" s="285"/>
      <c r="N6" s="141">
        <f>IF($A6&lt;&gt;"",INDEX(事業所!$D$25:$AH$25,DAY($A6)),0)</f>
        <v>14</v>
      </c>
      <c r="O6" s="140">
        <f t="shared" si="2"/>
        <v>4200</v>
      </c>
      <c r="P6" s="145">
        <f>IF($A6&lt;&gt;"",INDEX(お客様!$D$25:$AH$25,DAY($A6)),0)</f>
        <v>33</v>
      </c>
      <c r="Q6" s="144">
        <f ca="1">IF($A6&lt;&gt;"",SUMPRODUCT(お客様!$B$78:$B$86,OFFSET(お客様!$C$78:$C$86,,DAY($A6)))+(50*OFFSET(お客様!$C$101,,DAY($A6))),0)</f>
        <v>14000</v>
      </c>
      <c r="R6" s="143">
        <f>IF($A6&lt;&gt;"",INDEX(お客様!$D$62:$AH$62,DAY($A6)),0)</f>
        <v>1</v>
      </c>
      <c r="S6" s="142">
        <f ca="1">IF($A6&lt;&gt;"",SUMPRODUCT(お客様!$B$88:$B$96,OFFSET(お客様!$C$88:$C$96,,DAY($A6)))+(50*OFFSET(お客様!$C$102,,DAY($A6))),0)</f>
        <v>500</v>
      </c>
      <c r="T6" s="134">
        <f t="shared" si="3"/>
        <v>48</v>
      </c>
      <c r="U6" s="134">
        <f t="shared" ca="1" si="3"/>
        <v>18700</v>
      </c>
      <c r="W6" s="141">
        <f t="shared" si="4"/>
        <v>14</v>
      </c>
      <c r="X6" s="140">
        <f t="shared" si="5"/>
        <v>2800</v>
      </c>
      <c r="Y6" s="139">
        <f>IF($A6&lt;&gt;"",INDEX(事業所!$D$12:$AH$12,DAY($A6)),0)</f>
        <v>25</v>
      </c>
      <c r="Z6" s="138">
        <f t="shared" si="6"/>
        <v>12500</v>
      </c>
      <c r="AA6" s="120">
        <f t="shared" si="7"/>
        <v>73</v>
      </c>
      <c r="AB6" s="134">
        <f t="shared" ca="1" si="10"/>
        <v>34000</v>
      </c>
      <c r="AC6" s="119"/>
      <c r="AD6" s="288">
        <f t="shared" si="11"/>
        <v>11</v>
      </c>
      <c r="AE6" s="136">
        <f t="shared" si="8"/>
        <v>5500</v>
      </c>
      <c r="AF6" s="135">
        <f t="shared" si="9"/>
        <v>84</v>
      </c>
      <c r="AG6" s="134">
        <f t="shared" ca="1" si="9"/>
        <v>39500</v>
      </c>
    </row>
    <row r="7" spans="1:33" s="20" customFormat="1" ht="15" customHeight="1" x14ac:dyDescent="0.15">
      <c r="A7" s="148">
        <f>IFERROR(INDEX(事業所!$D$2:$AH$2,MATCH(ROW()-3,事業所!$D$47:$AH$47,0)),"")</f>
        <v>44963</v>
      </c>
      <c r="C7" s="285">
        <v>15300</v>
      </c>
      <c r="D7" s="285">
        <v>3000</v>
      </c>
      <c r="E7" s="285">
        <v>500</v>
      </c>
      <c r="F7" s="147">
        <f t="shared" si="0"/>
        <v>18800</v>
      </c>
      <c r="H7" s="285"/>
      <c r="I7" s="285"/>
      <c r="J7" s="147">
        <f t="shared" si="1"/>
        <v>0</v>
      </c>
      <c r="L7" s="285"/>
      <c r="N7" s="141">
        <f>IF($A7&lt;&gt;"",INDEX(事業所!$D$25:$AH$25,DAY($A7)),0)</f>
        <v>13</v>
      </c>
      <c r="O7" s="140">
        <f t="shared" si="2"/>
        <v>3900</v>
      </c>
      <c r="P7" s="145">
        <f>IF($A7&lt;&gt;"",INDEX(お客様!$D$25:$AH$25,DAY($A7)),0)</f>
        <v>32</v>
      </c>
      <c r="Q7" s="144">
        <f ca="1">IF($A7&lt;&gt;"",SUMPRODUCT(お客様!$B$78:$B$86,OFFSET(お客様!$C$78:$C$86,,DAY($A7)))+(50*OFFSET(お客様!$C$101,,DAY($A7))),0)</f>
        <v>14400</v>
      </c>
      <c r="R7" s="143">
        <f>IF($A7&lt;&gt;"",INDEX(お客様!$D$62:$AH$62,DAY($A7)),0)</f>
        <v>1</v>
      </c>
      <c r="S7" s="142">
        <f ca="1">IF($A7&lt;&gt;"",SUMPRODUCT(お客様!$B$88:$B$96,OFFSET(お客様!$C$88:$C$96,,DAY($A7)))+(50*OFFSET(お客様!$C$102,,DAY($A7))),0)</f>
        <v>500</v>
      </c>
      <c r="T7" s="134">
        <f t="shared" si="3"/>
        <v>46</v>
      </c>
      <c r="U7" s="134">
        <f t="shared" ca="1" si="3"/>
        <v>18800</v>
      </c>
      <c r="W7" s="141">
        <f t="shared" si="4"/>
        <v>13</v>
      </c>
      <c r="X7" s="140">
        <f t="shared" si="5"/>
        <v>2600</v>
      </c>
      <c r="Y7" s="139">
        <f>IF($A7&lt;&gt;"",INDEX(事業所!$D$12:$AH$12,DAY($A7)),0)</f>
        <v>26</v>
      </c>
      <c r="Z7" s="138">
        <f t="shared" si="6"/>
        <v>13000</v>
      </c>
      <c r="AA7" s="120">
        <f t="shared" si="7"/>
        <v>72</v>
      </c>
      <c r="AB7" s="134">
        <f t="shared" ca="1" si="10"/>
        <v>34400</v>
      </c>
      <c r="AC7" s="119"/>
      <c r="AD7" s="288">
        <f t="shared" si="11"/>
        <v>11</v>
      </c>
      <c r="AE7" s="136">
        <f t="shared" si="8"/>
        <v>5500</v>
      </c>
      <c r="AF7" s="135">
        <f t="shared" si="9"/>
        <v>83</v>
      </c>
      <c r="AG7" s="134">
        <f t="shared" ca="1" si="9"/>
        <v>39900</v>
      </c>
    </row>
    <row r="8" spans="1:33" s="20" customFormat="1" ht="15" customHeight="1" x14ac:dyDescent="0.15">
      <c r="A8" s="148">
        <f>IFERROR(INDEX(事業所!$D$2:$AH$2,MATCH(ROW()-3,事業所!$D$47:$AH$47,0)),"")</f>
        <v>44964</v>
      </c>
      <c r="C8" s="285">
        <v>26300</v>
      </c>
      <c r="D8" s="285">
        <v>1500</v>
      </c>
      <c r="E8" s="285">
        <v>500</v>
      </c>
      <c r="F8" s="147">
        <f t="shared" si="0"/>
        <v>28300</v>
      </c>
      <c r="H8" s="285"/>
      <c r="I8" s="285"/>
      <c r="J8" s="147">
        <f t="shared" si="1"/>
        <v>0</v>
      </c>
      <c r="L8" s="285"/>
      <c r="N8" s="141">
        <f>IF($A8&lt;&gt;"",INDEX(事業所!$D$25:$AH$25,DAY($A8)),0)</f>
        <v>15</v>
      </c>
      <c r="O8" s="140">
        <f t="shared" si="2"/>
        <v>4500</v>
      </c>
      <c r="P8" s="145">
        <f>IF($A8&lt;&gt;"",INDEX(お客様!$D$25:$AH$25,DAY($A8)),0)</f>
        <v>51</v>
      </c>
      <c r="Q8" s="144">
        <f ca="1">IF($A8&lt;&gt;"",SUMPRODUCT(お客様!$B$78:$B$86,OFFSET(お客様!$C$78:$C$86,,DAY($A8)))+(50*OFFSET(お客様!$C$101,,DAY($A8))),0)</f>
        <v>22800</v>
      </c>
      <c r="R8" s="143">
        <f>IF($A8&lt;&gt;"",INDEX(お客様!$D$62:$AH$62,DAY($A8)),0)</f>
        <v>2</v>
      </c>
      <c r="S8" s="142">
        <f ca="1">IF($A8&lt;&gt;"",SUMPRODUCT(お客様!$B$88:$B$96,OFFSET(お客様!$C$88:$C$96,,DAY($A8)))+(50*OFFSET(お客様!$C$102,,DAY($A8))),0)</f>
        <v>1000</v>
      </c>
      <c r="T8" s="134">
        <f t="shared" si="3"/>
        <v>68</v>
      </c>
      <c r="U8" s="134">
        <f t="shared" ca="1" si="3"/>
        <v>28300</v>
      </c>
      <c r="W8" s="141">
        <f t="shared" si="4"/>
        <v>15</v>
      </c>
      <c r="X8" s="140">
        <f t="shared" si="5"/>
        <v>3000</v>
      </c>
      <c r="Y8" s="139">
        <f>IF($A8&lt;&gt;"",INDEX(事業所!$D$12:$AH$12,DAY($A8)),0)</f>
        <v>28</v>
      </c>
      <c r="Z8" s="138">
        <f t="shared" si="6"/>
        <v>14000</v>
      </c>
      <c r="AA8" s="120">
        <f t="shared" si="7"/>
        <v>96</v>
      </c>
      <c r="AB8" s="134">
        <f t="shared" ca="1" si="10"/>
        <v>45300</v>
      </c>
      <c r="AC8" s="119"/>
      <c r="AD8" s="288">
        <f t="shared" si="11"/>
        <v>11</v>
      </c>
      <c r="AE8" s="136">
        <f t="shared" si="8"/>
        <v>5500</v>
      </c>
      <c r="AF8" s="135">
        <f t="shared" si="9"/>
        <v>107</v>
      </c>
      <c r="AG8" s="134">
        <f t="shared" ca="1" si="9"/>
        <v>50800</v>
      </c>
    </row>
    <row r="9" spans="1:33" s="20" customFormat="1" ht="15" customHeight="1" x14ac:dyDescent="0.15">
      <c r="A9" s="148">
        <f>IFERROR(INDEX(事業所!$D$2:$AH$2,MATCH(ROW()-3,事業所!$D$47:$AH$47,0)),"")</f>
        <v>44965</v>
      </c>
      <c r="C9" s="285">
        <v>17600</v>
      </c>
      <c r="D9" s="285"/>
      <c r="E9" s="285">
        <v>500</v>
      </c>
      <c r="F9" s="147">
        <f t="shared" si="0"/>
        <v>18100</v>
      </c>
      <c r="H9" s="285"/>
      <c r="I9" s="285"/>
      <c r="J9" s="147">
        <f t="shared" si="1"/>
        <v>0</v>
      </c>
      <c r="L9" s="285"/>
      <c r="N9" s="141">
        <f>IF($A9&lt;&gt;"",INDEX(事業所!$D$25:$AH$25,DAY($A9)),0)</f>
        <v>13</v>
      </c>
      <c r="O9" s="140">
        <f t="shared" si="2"/>
        <v>3900</v>
      </c>
      <c r="P9" s="145">
        <f>IF($A9&lt;&gt;"",INDEX(お客様!$D$25:$AH$25,DAY($A9)),0)</f>
        <v>31</v>
      </c>
      <c r="Q9" s="144">
        <f ca="1">IF($A9&lt;&gt;"",SUMPRODUCT(お客様!$B$78:$B$86,OFFSET(お客様!$C$78:$C$86,,DAY($A9)))+(50*OFFSET(お客様!$C$101,,DAY($A9))),0)</f>
        <v>13200</v>
      </c>
      <c r="R9" s="143">
        <f>IF($A9&lt;&gt;"",INDEX(お客様!$D$62:$AH$62,DAY($A9)),0)</f>
        <v>2</v>
      </c>
      <c r="S9" s="142">
        <f ca="1">IF($A9&lt;&gt;"",SUMPRODUCT(お客様!$B$88:$B$96,OFFSET(お客様!$C$88:$C$96,,DAY($A9)))+(50*OFFSET(お客様!$C$102,,DAY($A9))),0)</f>
        <v>1000</v>
      </c>
      <c r="T9" s="134">
        <f t="shared" si="3"/>
        <v>46</v>
      </c>
      <c r="U9" s="134">
        <f t="shared" ca="1" si="3"/>
        <v>18100</v>
      </c>
      <c r="W9" s="141">
        <f t="shared" si="4"/>
        <v>13</v>
      </c>
      <c r="X9" s="140">
        <f t="shared" si="5"/>
        <v>2600</v>
      </c>
      <c r="Y9" s="139">
        <f>IF($A9&lt;&gt;"",INDEX(事業所!$D$12:$AH$12,DAY($A9)),0)</f>
        <v>29</v>
      </c>
      <c r="Z9" s="138">
        <f t="shared" si="6"/>
        <v>14500</v>
      </c>
      <c r="AA9" s="120">
        <f t="shared" si="7"/>
        <v>75</v>
      </c>
      <c r="AB9" s="134">
        <f t="shared" ca="1" si="10"/>
        <v>35200</v>
      </c>
      <c r="AC9" s="119"/>
      <c r="AD9" s="288">
        <f t="shared" si="11"/>
        <v>11</v>
      </c>
      <c r="AE9" s="136">
        <f t="shared" si="8"/>
        <v>5500</v>
      </c>
      <c r="AF9" s="135">
        <f t="shared" si="9"/>
        <v>86</v>
      </c>
      <c r="AG9" s="134">
        <f t="shared" ca="1" si="9"/>
        <v>40700</v>
      </c>
    </row>
    <row r="10" spans="1:33" s="20" customFormat="1" ht="15" customHeight="1" x14ac:dyDescent="0.15">
      <c r="A10" s="148">
        <f>IFERROR(INDEX(事業所!$D$2:$AH$2,MATCH(ROW()-3,事業所!$D$47:$AH$47,0)),"")</f>
        <v>44966</v>
      </c>
      <c r="C10" s="285">
        <v>27550</v>
      </c>
      <c r="D10" s="285">
        <v>500</v>
      </c>
      <c r="E10" s="285">
        <v>500</v>
      </c>
      <c r="F10" s="147">
        <f t="shared" si="0"/>
        <v>28550</v>
      </c>
      <c r="H10" s="285"/>
      <c r="I10" s="285"/>
      <c r="J10" s="147">
        <f t="shared" si="1"/>
        <v>0</v>
      </c>
      <c r="L10" s="285"/>
      <c r="N10" s="141">
        <f>IF($A10&lt;&gt;"",INDEX(事業所!$D$25:$AH$25,DAY($A10)),0)</f>
        <v>16</v>
      </c>
      <c r="O10" s="140">
        <f t="shared" si="2"/>
        <v>4800</v>
      </c>
      <c r="P10" s="145">
        <f>IF($A10&lt;&gt;"",INDEX(お客様!$D$25:$AH$25,DAY($A10)),0)</f>
        <v>50</v>
      </c>
      <c r="Q10" s="144">
        <f ca="1">IF($A10&lt;&gt;"",SUMPRODUCT(お客様!$B$78:$B$86,OFFSET(お客様!$C$78:$C$86,,DAY($A10)))+(50*OFFSET(お客様!$C$101,,DAY($A10))),0)</f>
        <v>22750</v>
      </c>
      <c r="R10" s="143">
        <f>IF($A10&lt;&gt;"",INDEX(お客様!$D$62:$AH$62,DAY($A10)),0)</f>
        <v>2</v>
      </c>
      <c r="S10" s="142">
        <f ca="1">IF($A10&lt;&gt;"",SUMPRODUCT(お客様!$B$88:$B$96,OFFSET(お客様!$C$88:$C$96,,DAY($A10)))+(50*OFFSET(お客様!$C$102,,DAY($A10))),0)</f>
        <v>1000</v>
      </c>
      <c r="T10" s="134">
        <f t="shared" si="3"/>
        <v>68</v>
      </c>
      <c r="U10" s="134">
        <f t="shared" ca="1" si="3"/>
        <v>28550</v>
      </c>
      <c r="W10" s="141">
        <f t="shared" si="4"/>
        <v>16</v>
      </c>
      <c r="X10" s="140">
        <f t="shared" si="5"/>
        <v>3200</v>
      </c>
      <c r="Y10" s="139">
        <f>IF($A10&lt;&gt;"",INDEX(事業所!$D$12:$AH$12,DAY($A10)),0)</f>
        <v>25</v>
      </c>
      <c r="Z10" s="138">
        <f t="shared" si="6"/>
        <v>12500</v>
      </c>
      <c r="AA10" s="120">
        <f t="shared" si="7"/>
        <v>93</v>
      </c>
      <c r="AB10" s="134">
        <f t="shared" ca="1" si="10"/>
        <v>44250</v>
      </c>
      <c r="AC10" s="119"/>
      <c r="AD10" s="288">
        <f t="shared" si="11"/>
        <v>11</v>
      </c>
      <c r="AE10" s="136">
        <f t="shared" si="8"/>
        <v>5500</v>
      </c>
      <c r="AF10" s="135">
        <f t="shared" si="9"/>
        <v>104</v>
      </c>
      <c r="AG10" s="134">
        <f t="shared" ca="1" si="9"/>
        <v>49750</v>
      </c>
    </row>
    <row r="11" spans="1:33" s="20" customFormat="1" ht="15" customHeight="1" x14ac:dyDescent="0.15">
      <c r="A11" s="148">
        <f>IFERROR(INDEX(事業所!$D$2:$AH$2,MATCH(ROW()-3,事業所!$D$47:$AH$47,0)),"")</f>
        <v>44967</v>
      </c>
      <c r="C11" s="285">
        <v>26400</v>
      </c>
      <c r="D11" s="285">
        <v>500</v>
      </c>
      <c r="E11" s="285">
        <v>500</v>
      </c>
      <c r="F11" s="147">
        <f t="shared" si="0"/>
        <v>27400</v>
      </c>
      <c r="H11" s="285"/>
      <c r="I11" s="285"/>
      <c r="J11" s="147">
        <f t="shared" si="1"/>
        <v>0</v>
      </c>
      <c r="L11" s="285"/>
      <c r="N11" s="141">
        <f>IF($A11&lt;&gt;"",INDEX(事業所!$D$25:$AH$25,DAY($A11)),0)</f>
        <v>16</v>
      </c>
      <c r="O11" s="140">
        <f t="shared" si="2"/>
        <v>4800</v>
      </c>
      <c r="P11" s="145">
        <f>IF($A11&lt;&gt;"",INDEX(お客様!$D$25:$AH$25,DAY($A11)),0)</f>
        <v>46</v>
      </c>
      <c r="Q11" s="144">
        <f ca="1">IF($A11&lt;&gt;"",SUMPRODUCT(お客様!$B$78:$B$86,OFFSET(お客様!$C$78:$C$86,,DAY($A11)))+(50*OFFSET(お客様!$C$101,,DAY($A11))),0)</f>
        <v>22100</v>
      </c>
      <c r="R11" s="143">
        <f>IF($A11&lt;&gt;"",INDEX(お客様!$D$62:$AH$62,DAY($A11)),0)</f>
        <v>1</v>
      </c>
      <c r="S11" s="142">
        <f ca="1">IF($A11&lt;&gt;"",SUMPRODUCT(お客様!$B$88:$B$96,OFFSET(お客様!$C$88:$C$96,,DAY($A11)))+(50*OFFSET(お客様!$C$102,,DAY($A11))),0)</f>
        <v>500</v>
      </c>
      <c r="T11" s="134">
        <f t="shared" si="3"/>
        <v>63</v>
      </c>
      <c r="U11" s="134">
        <f t="shared" ca="1" si="3"/>
        <v>27400</v>
      </c>
      <c r="W11" s="141">
        <f t="shared" si="4"/>
        <v>16</v>
      </c>
      <c r="X11" s="140">
        <f t="shared" si="5"/>
        <v>3200</v>
      </c>
      <c r="Y11" s="139">
        <f>IF($A11&lt;&gt;"",INDEX(事業所!$D$12:$AH$12,DAY($A11)),0)</f>
        <v>29</v>
      </c>
      <c r="Z11" s="138">
        <f t="shared" si="6"/>
        <v>14500</v>
      </c>
      <c r="AA11" s="120">
        <f t="shared" si="7"/>
        <v>92</v>
      </c>
      <c r="AB11" s="134">
        <f t="shared" ca="1" si="10"/>
        <v>45100</v>
      </c>
      <c r="AC11" s="119"/>
      <c r="AD11" s="288">
        <f t="shared" si="11"/>
        <v>11</v>
      </c>
      <c r="AE11" s="136">
        <f t="shared" si="8"/>
        <v>5500</v>
      </c>
      <c r="AF11" s="135">
        <f t="shared" si="9"/>
        <v>103</v>
      </c>
      <c r="AG11" s="134">
        <f t="shared" ca="1" si="9"/>
        <v>50600</v>
      </c>
    </row>
    <row r="12" spans="1:33" s="20" customFormat="1" ht="15" customHeight="1" x14ac:dyDescent="0.15">
      <c r="A12" s="148">
        <f>IFERROR(INDEX(事業所!$D$2:$AH$2,MATCH(ROW()-3,事業所!$D$47:$AH$47,0)),"")</f>
        <v>44970</v>
      </c>
      <c r="C12" s="285">
        <v>13500</v>
      </c>
      <c r="D12" s="285">
        <v>1000</v>
      </c>
      <c r="E12" s="285">
        <v>500</v>
      </c>
      <c r="F12" s="147">
        <f t="shared" si="0"/>
        <v>15000</v>
      </c>
      <c r="H12" s="285"/>
      <c r="I12" s="285"/>
      <c r="J12" s="147">
        <f t="shared" si="1"/>
        <v>0</v>
      </c>
      <c r="L12" s="285"/>
      <c r="N12" s="141">
        <f>IF($A12&lt;&gt;"",INDEX(事業所!$D$25:$AH$25,DAY($A12)),0)</f>
        <v>16</v>
      </c>
      <c r="O12" s="140">
        <f t="shared" si="2"/>
        <v>4800</v>
      </c>
      <c r="P12" s="145">
        <f>IF($A12&lt;&gt;"",INDEX(お客様!$D$25:$AH$25,DAY($A12)),0)</f>
        <v>23</v>
      </c>
      <c r="Q12" s="144">
        <f ca="1">IF($A12&lt;&gt;"",SUMPRODUCT(お客様!$B$78:$B$86,OFFSET(お客様!$C$78:$C$86,,DAY($A12)))+(50*OFFSET(お客様!$C$101,,DAY($A12))),0)</f>
        <v>9700</v>
      </c>
      <c r="R12" s="143">
        <f>IF($A12&lt;&gt;"",INDEX(お客様!$D$62:$AH$62,DAY($A12)),0)</f>
        <v>1</v>
      </c>
      <c r="S12" s="142">
        <f ca="1">IF($A12&lt;&gt;"",SUMPRODUCT(お客様!$B$88:$B$96,OFFSET(お客様!$C$88:$C$96,,DAY($A12)))+(50*OFFSET(お客様!$C$102,,DAY($A12))),0)</f>
        <v>500</v>
      </c>
      <c r="T12" s="134">
        <f t="shared" si="3"/>
        <v>40</v>
      </c>
      <c r="U12" s="134">
        <f t="shared" ca="1" si="3"/>
        <v>15000</v>
      </c>
      <c r="W12" s="141">
        <f t="shared" si="4"/>
        <v>16</v>
      </c>
      <c r="X12" s="140">
        <f t="shared" si="5"/>
        <v>3200</v>
      </c>
      <c r="Y12" s="139">
        <f>IF($A12&lt;&gt;"",INDEX(事業所!$D$12:$AH$12,DAY($A12)),0)</f>
        <v>29</v>
      </c>
      <c r="Z12" s="138">
        <f t="shared" si="6"/>
        <v>14500</v>
      </c>
      <c r="AA12" s="120">
        <f t="shared" si="7"/>
        <v>69</v>
      </c>
      <c r="AB12" s="134">
        <f t="shared" ca="1" si="10"/>
        <v>32700</v>
      </c>
      <c r="AC12" s="119"/>
      <c r="AD12" s="288">
        <f t="shared" si="11"/>
        <v>11</v>
      </c>
      <c r="AE12" s="136">
        <f t="shared" si="8"/>
        <v>5500</v>
      </c>
      <c r="AF12" s="135">
        <f t="shared" si="9"/>
        <v>80</v>
      </c>
      <c r="AG12" s="134">
        <f t="shared" ca="1" si="9"/>
        <v>38200</v>
      </c>
    </row>
    <row r="13" spans="1:33" s="20" customFormat="1" ht="15" customHeight="1" x14ac:dyDescent="0.15">
      <c r="A13" s="148">
        <f>IFERROR(INDEX(事業所!$D$2:$AH$2,MATCH(ROW()-3,事業所!$D$47:$AH$47,0)),"")</f>
        <v>44971</v>
      </c>
      <c r="C13" s="285">
        <v>23200</v>
      </c>
      <c r="D13" s="285"/>
      <c r="E13" s="285">
        <v>500</v>
      </c>
      <c r="F13" s="147">
        <f t="shared" si="0"/>
        <v>23700</v>
      </c>
      <c r="H13" s="285"/>
      <c r="I13" s="285"/>
      <c r="J13" s="147">
        <f t="shared" si="1"/>
        <v>0</v>
      </c>
      <c r="L13" s="285"/>
      <c r="N13" s="141">
        <f>IF($A13&lt;&gt;"",INDEX(事業所!$D$25:$AH$25,DAY($A13)),0)</f>
        <v>15</v>
      </c>
      <c r="O13" s="140">
        <f t="shared" si="2"/>
        <v>4500</v>
      </c>
      <c r="P13" s="145">
        <f>IF($A13&lt;&gt;"",INDEX(お客様!$D$25:$AH$25,DAY($A13)),0)</f>
        <v>41</v>
      </c>
      <c r="Q13" s="144">
        <f ca="1">IF($A13&lt;&gt;"",SUMPRODUCT(お客様!$B$78:$B$86,OFFSET(お客様!$C$78:$C$86,,DAY($A13)))+(50*OFFSET(お客様!$C$101,,DAY($A13))),0)</f>
        <v>18200</v>
      </c>
      <c r="R13" s="143">
        <f>IF($A13&lt;&gt;"",INDEX(お客様!$D$62:$AH$62,DAY($A13)),0)</f>
        <v>2</v>
      </c>
      <c r="S13" s="142">
        <f ca="1">IF($A13&lt;&gt;"",SUMPRODUCT(お客様!$B$88:$B$96,OFFSET(お客様!$C$88:$C$96,,DAY($A13)))+(50*OFFSET(お客様!$C$102,,DAY($A13))),0)</f>
        <v>1000</v>
      </c>
      <c r="T13" s="134">
        <f t="shared" si="3"/>
        <v>58</v>
      </c>
      <c r="U13" s="134">
        <f t="shared" ca="1" si="3"/>
        <v>23700</v>
      </c>
      <c r="W13" s="141">
        <f t="shared" si="4"/>
        <v>15</v>
      </c>
      <c r="X13" s="140">
        <f t="shared" si="5"/>
        <v>3000</v>
      </c>
      <c r="Y13" s="139">
        <f>IF($A13&lt;&gt;"",INDEX(事業所!$D$12:$AH$12,DAY($A13)),0)</f>
        <v>26</v>
      </c>
      <c r="Z13" s="138">
        <f t="shared" si="6"/>
        <v>13000</v>
      </c>
      <c r="AA13" s="120">
        <f t="shared" si="7"/>
        <v>84</v>
      </c>
      <c r="AB13" s="134">
        <f t="shared" ca="1" si="10"/>
        <v>39700</v>
      </c>
      <c r="AC13" s="119"/>
      <c r="AD13" s="288">
        <f t="shared" si="11"/>
        <v>11</v>
      </c>
      <c r="AE13" s="136">
        <f t="shared" si="8"/>
        <v>5500</v>
      </c>
      <c r="AF13" s="135">
        <f t="shared" si="9"/>
        <v>95</v>
      </c>
      <c r="AG13" s="134">
        <f t="shared" ca="1" si="9"/>
        <v>45200</v>
      </c>
    </row>
    <row r="14" spans="1:33" s="20" customFormat="1" ht="15" customHeight="1" x14ac:dyDescent="0.15">
      <c r="A14" s="148">
        <f>IFERROR(INDEX(事業所!$D$2:$AH$2,MATCH(ROW()-3,事業所!$D$47:$AH$47,0)),"")</f>
        <v>44972</v>
      </c>
      <c r="C14" s="285">
        <v>48100</v>
      </c>
      <c r="D14" s="285">
        <v>500</v>
      </c>
      <c r="E14" s="285">
        <v>500</v>
      </c>
      <c r="F14" s="147">
        <f t="shared" si="0"/>
        <v>49100</v>
      </c>
      <c r="H14" s="285"/>
      <c r="I14" s="285"/>
      <c r="J14" s="147">
        <f t="shared" si="1"/>
        <v>0</v>
      </c>
      <c r="L14" s="285"/>
      <c r="N14" s="141">
        <f>IF($A14&lt;&gt;"",INDEX(事業所!$D$25:$AH$25,DAY($A14)),0)</f>
        <v>14</v>
      </c>
      <c r="O14" s="140">
        <f t="shared" si="2"/>
        <v>4200</v>
      </c>
      <c r="P14" s="145">
        <f>IF($A14&lt;&gt;"",INDEX(お客様!$D$25:$AH$25,DAY($A14)),0)</f>
        <v>102</v>
      </c>
      <c r="Q14" s="144">
        <f ca="1">IF($A14&lt;&gt;"",SUMPRODUCT(お客様!$B$78:$B$86,OFFSET(お客様!$C$78:$C$86,,DAY($A14)))+(50*OFFSET(お客様!$C$101,,DAY($A14))),0)</f>
        <v>44400</v>
      </c>
      <c r="R14" s="143">
        <f>IF($A14&lt;&gt;"",INDEX(お客様!$D$62:$AH$62,DAY($A14)),0)</f>
        <v>1</v>
      </c>
      <c r="S14" s="142">
        <f ca="1">IF($A14&lt;&gt;"",SUMPRODUCT(お客様!$B$88:$B$96,OFFSET(お客様!$C$88:$C$96,,DAY($A14)))+(50*OFFSET(お客様!$C$102,,DAY($A14))),0)</f>
        <v>500</v>
      </c>
      <c r="T14" s="134">
        <f t="shared" si="3"/>
        <v>117</v>
      </c>
      <c r="U14" s="134">
        <f t="shared" ca="1" si="3"/>
        <v>49100</v>
      </c>
      <c r="W14" s="141">
        <f t="shared" si="4"/>
        <v>14</v>
      </c>
      <c r="X14" s="140">
        <f t="shared" si="5"/>
        <v>2800</v>
      </c>
      <c r="Y14" s="139">
        <f>IF($A14&lt;&gt;"",INDEX(事業所!$D$12:$AH$12,DAY($A14)),0)</f>
        <v>22</v>
      </c>
      <c r="Z14" s="138">
        <f t="shared" si="6"/>
        <v>11000</v>
      </c>
      <c r="AA14" s="120">
        <f t="shared" si="7"/>
        <v>139</v>
      </c>
      <c r="AB14" s="134">
        <f t="shared" ca="1" si="10"/>
        <v>62900</v>
      </c>
      <c r="AC14" s="119"/>
      <c r="AD14" s="288">
        <f t="shared" si="11"/>
        <v>11</v>
      </c>
      <c r="AE14" s="136">
        <f t="shared" si="8"/>
        <v>5500</v>
      </c>
      <c r="AF14" s="135">
        <f t="shared" si="9"/>
        <v>150</v>
      </c>
      <c r="AG14" s="134">
        <f t="shared" ca="1" si="9"/>
        <v>68400</v>
      </c>
    </row>
    <row r="15" spans="1:33" s="20" customFormat="1" ht="15" customHeight="1" x14ac:dyDescent="0.15">
      <c r="A15" s="148">
        <f>IFERROR(INDEX(事業所!$D$2:$AH$2,MATCH(ROW()-3,事業所!$D$47:$AH$47,0)),"")</f>
        <v>44973</v>
      </c>
      <c r="C15" s="285">
        <v>26900</v>
      </c>
      <c r="D15" s="285"/>
      <c r="E15" s="285">
        <v>500</v>
      </c>
      <c r="F15" s="147">
        <f t="shared" si="0"/>
        <v>27400</v>
      </c>
      <c r="H15" s="285"/>
      <c r="I15" s="285"/>
      <c r="J15" s="147">
        <f t="shared" si="1"/>
        <v>0</v>
      </c>
      <c r="L15" s="285"/>
      <c r="N15" s="141">
        <f>IF($A15&lt;&gt;"",INDEX(事業所!$D$25:$AH$25,DAY($A15)),0)</f>
        <v>16</v>
      </c>
      <c r="O15" s="140">
        <f t="shared" si="2"/>
        <v>4800</v>
      </c>
      <c r="P15" s="145">
        <f>IF($A15&lt;&gt;"",INDEX(お客様!$D$25:$AH$25,DAY($A15)),0)</f>
        <v>47</v>
      </c>
      <c r="Q15" s="144">
        <f ca="1">IF($A15&lt;&gt;"",SUMPRODUCT(お客様!$B$78:$B$86,OFFSET(お客様!$C$78:$C$86,,DAY($A15)))+(50*OFFSET(お客様!$C$101,,DAY($A15))),0)</f>
        <v>21100</v>
      </c>
      <c r="R15" s="143">
        <f>IF($A15&lt;&gt;"",INDEX(お客様!$D$62:$AH$62,DAY($A15)),0)</f>
        <v>3</v>
      </c>
      <c r="S15" s="142">
        <f ca="1">IF($A15&lt;&gt;"",SUMPRODUCT(お客様!$B$88:$B$96,OFFSET(お客様!$C$88:$C$96,,DAY($A15)))+(50*OFFSET(お客様!$C$102,,DAY($A15))),0)</f>
        <v>1500</v>
      </c>
      <c r="T15" s="134">
        <f t="shared" si="3"/>
        <v>66</v>
      </c>
      <c r="U15" s="134">
        <f t="shared" ca="1" si="3"/>
        <v>27400</v>
      </c>
      <c r="W15" s="141">
        <f t="shared" si="4"/>
        <v>16</v>
      </c>
      <c r="X15" s="140">
        <f t="shared" si="5"/>
        <v>3200</v>
      </c>
      <c r="Y15" s="139">
        <f>IF($A15&lt;&gt;"",INDEX(事業所!$D$12:$AH$12,DAY($A15)),0)</f>
        <v>23</v>
      </c>
      <c r="Z15" s="138">
        <f t="shared" si="6"/>
        <v>11500</v>
      </c>
      <c r="AA15" s="120">
        <f t="shared" si="7"/>
        <v>89</v>
      </c>
      <c r="AB15" s="134">
        <f t="shared" ca="1" si="10"/>
        <v>42100</v>
      </c>
      <c r="AC15" s="119"/>
      <c r="AD15" s="288">
        <f t="shared" si="11"/>
        <v>11</v>
      </c>
      <c r="AE15" s="136">
        <f t="shared" si="8"/>
        <v>5500</v>
      </c>
      <c r="AF15" s="135">
        <f t="shared" si="9"/>
        <v>100</v>
      </c>
      <c r="AG15" s="134">
        <f t="shared" ca="1" si="9"/>
        <v>47600</v>
      </c>
    </row>
    <row r="16" spans="1:33" s="20" customFormat="1" ht="15" customHeight="1" x14ac:dyDescent="0.15">
      <c r="A16" s="148">
        <f>IFERROR(INDEX(事業所!$D$2:$AH$2,MATCH(ROW()-3,事業所!$D$47:$AH$47,0)),"")</f>
        <v>44974</v>
      </c>
      <c r="C16" s="285">
        <v>20800</v>
      </c>
      <c r="D16" s="285">
        <v>500</v>
      </c>
      <c r="E16" s="285">
        <v>500</v>
      </c>
      <c r="F16" s="147">
        <f t="shared" si="0"/>
        <v>21800</v>
      </c>
      <c r="H16" s="285"/>
      <c r="I16" s="285"/>
      <c r="J16" s="147">
        <f t="shared" si="1"/>
        <v>0</v>
      </c>
      <c r="L16" s="285"/>
      <c r="N16" s="141">
        <f>IF($A16&lt;&gt;"",INDEX(事業所!$D$25:$AH$25,DAY($A16)),0)</f>
        <v>14</v>
      </c>
      <c r="O16" s="140">
        <f t="shared" si="2"/>
        <v>4200</v>
      </c>
      <c r="P16" s="145">
        <f>IF($A16&lt;&gt;"",INDEX(お客様!$D$25:$AH$25,DAY($A16)),0)</f>
        <v>36</v>
      </c>
      <c r="Q16" s="144">
        <f ca="1">IF($A16&lt;&gt;"",SUMPRODUCT(お客様!$B$78:$B$86,OFFSET(お客様!$C$78:$C$86,,DAY($A16)))+(50*OFFSET(お客様!$C$101,,DAY($A16))),0)</f>
        <v>16100</v>
      </c>
      <c r="R16" s="143">
        <f>IF($A16&lt;&gt;"",INDEX(お客様!$D$62:$AH$62,DAY($A16)),0)</f>
        <v>3</v>
      </c>
      <c r="S16" s="142">
        <f ca="1">IF($A16&lt;&gt;"",SUMPRODUCT(お客様!$B$88:$B$96,OFFSET(お客様!$C$88:$C$96,,DAY($A16)))+(50*OFFSET(お客様!$C$102,,DAY($A16))),0)</f>
        <v>1500</v>
      </c>
      <c r="T16" s="134">
        <f t="shared" si="3"/>
        <v>53</v>
      </c>
      <c r="U16" s="134">
        <f t="shared" ca="1" si="3"/>
        <v>21800</v>
      </c>
      <c r="W16" s="141">
        <f t="shared" si="4"/>
        <v>14</v>
      </c>
      <c r="X16" s="140">
        <f t="shared" si="5"/>
        <v>2800</v>
      </c>
      <c r="Y16" s="139">
        <f>IF($A16&lt;&gt;"",INDEX(事業所!$D$12:$AH$12,DAY($A16)),0)</f>
        <v>22</v>
      </c>
      <c r="Z16" s="138">
        <f t="shared" si="6"/>
        <v>11000</v>
      </c>
      <c r="AA16" s="120">
        <f t="shared" si="7"/>
        <v>75</v>
      </c>
      <c r="AB16" s="134">
        <f t="shared" ca="1" si="10"/>
        <v>35600</v>
      </c>
      <c r="AC16" s="119"/>
      <c r="AD16" s="288">
        <f t="shared" si="11"/>
        <v>11</v>
      </c>
      <c r="AE16" s="136">
        <f t="shared" si="8"/>
        <v>5500</v>
      </c>
      <c r="AF16" s="135">
        <f t="shared" si="9"/>
        <v>86</v>
      </c>
      <c r="AG16" s="134">
        <f t="shared" ca="1" si="9"/>
        <v>41100</v>
      </c>
    </row>
    <row r="17" spans="1:33" s="20" customFormat="1" ht="15" customHeight="1" x14ac:dyDescent="0.15">
      <c r="A17" s="148">
        <f>IFERROR(INDEX(事業所!$D$2:$AH$2,MATCH(ROW()-3,事業所!$D$47:$AH$47,0)),"")</f>
        <v>44977</v>
      </c>
      <c r="C17" s="285">
        <v>19300</v>
      </c>
      <c r="D17" s="285">
        <v>1000</v>
      </c>
      <c r="E17" s="285">
        <v>500</v>
      </c>
      <c r="F17" s="147">
        <f t="shared" si="0"/>
        <v>20800</v>
      </c>
      <c r="H17" s="285"/>
      <c r="I17" s="285"/>
      <c r="J17" s="147">
        <f t="shared" si="1"/>
        <v>0</v>
      </c>
      <c r="L17" s="285"/>
      <c r="N17" s="141">
        <f>IF($A17&lt;&gt;"",INDEX(事業所!$D$25:$AH$25,DAY($A17)),0)</f>
        <v>18</v>
      </c>
      <c r="O17" s="140">
        <f t="shared" si="2"/>
        <v>5400</v>
      </c>
      <c r="P17" s="145">
        <f>IF($A17&lt;&gt;"",INDEX(お客様!$D$25:$AH$25,DAY($A17)),0)</f>
        <v>33</v>
      </c>
      <c r="Q17" s="144">
        <f ca="1">IF($A17&lt;&gt;"",SUMPRODUCT(お客様!$B$78:$B$86,OFFSET(お客様!$C$78:$C$86,,DAY($A17)))+(50*OFFSET(お客様!$C$101,,DAY($A17))),0)</f>
        <v>14400</v>
      </c>
      <c r="R17" s="143">
        <f>IF($A17&lt;&gt;"",INDEX(お客様!$D$62:$AH$62,DAY($A17)),0)</f>
        <v>2</v>
      </c>
      <c r="S17" s="142">
        <f ca="1">IF($A17&lt;&gt;"",SUMPRODUCT(お客様!$B$88:$B$96,OFFSET(お客様!$C$88:$C$96,,DAY($A17)))+(50*OFFSET(お客様!$C$102,,DAY($A17))),0)</f>
        <v>1000</v>
      </c>
      <c r="T17" s="134">
        <f t="shared" si="3"/>
        <v>53</v>
      </c>
      <c r="U17" s="134">
        <f t="shared" ca="1" si="3"/>
        <v>20800</v>
      </c>
      <c r="W17" s="141">
        <f t="shared" si="4"/>
        <v>18</v>
      </c>
      <c r="X17" s="140">
        <f t="shared" si="5"/>
        <v>3600</v>
      </c>
      <c r="Y17" s="139">
        <f>IF($A17&lt;&gt;"",INDEX(事業所!$D$12:$AH$12,DAY($A17)),0)</f>
        <v>27</v>
      </c>
      <c r="Z17" s="138">
        <f t="shared" si="6"/>
        <v>13500</v>
      </c>
      <c r="AA17" s="120">
        <f t="shared" si="7"/>
        <v>80</v>
      </c>
      <c r="AB17" s="134">
        <f t="shared" ca="1" si="10"/>
        <v>37900</v>
      </c>
      <c r="AC17" s="119"/>
      <c r="AD17" s="288">
        <f t="shared" si="11"/>
        <v>11</v>
      </c>
      <c r="AE17" s="136">
        <f t="shared" si="8"/>
        <v>5500</v>
      </c>
      <c r="AF17" s="135">
        <f t="shared" si="9"/>
        <v>91</v>
      </c>
      <c r="AG17" s="134">
        <f t="shared" ca="1" si="9"/>
        <v>43400</v>
      </c>
    </row>
    <row r="18" spans="1:33" s="20" customFormat="1" ht="15" customHeight="1" x14ac:dyDescent="0.15">
      <c r="A18" s="148">
        <f>IFERROR(INDEX(事業所!$D$2:$AH$2,MATCH(ROW()-3,事業所!$D$47:$AH$47,0)),"")</f>
        <v>44978</v>
      </c>
      <c r="C18" s="285">
        <v>15600</v>
      </c>
      <c r="D18" s="285">
        <v>500</v>
      </c>
      <c r="E18" s="285">
        <v>500</v>
      </c>
      <c r="F18" s="147">
        <f t="shared" si="0"/>
        <v>16600</v>
      </c>
      <c r="H18" s="285"/>
      <c r="I18" s="285"/>
      <c r="J18" s="147">
        <f t="shared" si="1"/>
        <v>0</v>
      </c>
      <c r="L18" s="285"/>
      <c r="N18" s="141">
        <f>IF($A18&lt;&gt;"",INDEX(事業所!$D$25:$AH$25,DAY($A18)),0)</f>
        <v>16</v>
      </c>
      <c r="O18" s="140">
        <f t="shared" si="2"/>
        <v>4800</v>
      </c>
      <c r="P18" s="145">
        <f>IF($A18&lt;&gt;"",INDEX(お客様!$D$25:$AH$25,DAY($A18)),0)</f>
        <v>22</v>
      </c>
      <c r="Q18" s="144">
        <f ca="1">IF($A18&lt;&gt;"",SUMPRODUCT(お客様!$B$78:$B$86,OFFSET(お客様!$C$78:$C$86,,DAY($A18)))+(50*OFFSET(お客様!$C$101,,DAY($A18))),0)</f>
        <v>10000</v>
      </c>
      <c r="R18" s="143">
        <f>IF($A18&lt;&gt;"",INDEX(お客様!$D$62:$AH$62,DAY($A18)),0)</f>
        <v>4</v>
      </c>
      <c r="S18" s="142">
        <f ca="1">IF($A18&lt;&gt;"",SUMPRODUCT(お客様!$B$88:$B$96,OFFSET(お客様!$C$88:$C$96,,DAY($A18)))+(50*OFFSET(お客様!$C$102,,DAY($A18))),0)</f>
        <v>1800</v>
      </c>
      <c r="T18" s="134">
        <f t="shared" si="3"/>
        <v>42</v>
      </c>
      <c r="U18" s="134">
        <f t="shared" ca="1" si="3"/>
        <v>16600</v>
      </c>
      <c r="W18" s="141">
        <f t="shared" si="4"/>
        <v>16</v>
      </c>
      <c r="X18" s="140">
        <f t="shared" si="5"/>
        <v>3200</v>
      </c>
      <c r="Y18" s="139">
        <f>IF($A18&lt;&gt;"",INDEX(事業所!$D$12:$AH$12,DAY($A18)),0)</f>
        <v>25</v>
      </c>
      <c r="Z18" s="138">
        <f t="shared" si="6"/>
        <v>12500</v>
      </c>
      <c r="AA18" s="120">
        <f t="shared" si="7"/>
        <v>67</v>
      </c>
      <c r="AB18" s="134">
        <f t="shared" ca="1" si="10"/>
        <v>32300</v>
      </c>
      <c r="AC18" s="119"/>
      <c r="AD18" s="288">
        <f t="shared" si="11"/>
        <v>11</v>
      </c>
      <c r="AE18" s="136">
        <f t="shared" si="8"/>
        <v>5500</v>
      </c>
      <c r="AF18" s="135">
        <f t="shared" si="9"/>
        <v>78</v>
      </c>
      <c r="AG18" s="134">
        <f t="shared" ca="1" si="9"/>
        <v>37800</v>
      </c>
    </row>
    <row r="19" spans="1:33" s="20" customFormat="1" ht="15" customHeight="1" x14ac:dyDescent="0.15">
      <c r="A19" s="148">
        <f>IFERROR(INDEX(事業所!$D$2:$AH$2,MATCH(ROW()-3,事業所!$D$47:$AH$47,0)),"")</f>
        <v>44979</v>
      </c>
      <c r="C19" s="285">
        <v>26000</v>
      </c>
      <c r="D19" s="285">
        <v>500</v>
      </c>
      <c r="E19" s="285">
        <v>500</v>
      </c>
      <c r="F19" s="147">
        <f t="shared" si="0"/>
        <v>27000</v>
      </c>
      <c r="H19" s="285"/>
      <c r="I19" s="285"/>
      <c r="J19" s="147">
        <f t="shared" si="1"/>
        <v>0</v>
      </c>
      <c r="L19" s="285"/>
      <c r="N19" s="141">
        <f>IF($A19&lt;&gt;"",INDEX(事業所!$D$25:$AH$25,DAY($A19)),0)</f>
        <v>16</v>
      </c>
      <c r="O19" s="140">
        <f t="shared" si="2"/>
        <v>4800</v>
      </c>
      <c r="P19" s="145">
        <f>IF($A19&lt;&gt;"",INDEX(お客様!$D$25:$AH$25,DAY($A19)),0)</f>
        <v>44</v>
      </c>
      <c r="Q19" s="144">
        <f ca="1">IF($A19&lt;&gt;"",SUMPRODUCT(お客様!$B$78:$B$86,OFFSET(お客様!$C$78:$C$86,,DAY($A19)))+(50*OFFSET(お客様!$C$101,,DAY($A19))),0)</f>
        <v>19900</v>
      </c>
      <c r="R19" s="143">
        <f>IF($A19&lt;&gt;"",INDEX(お客様!$D$62:$AH$62,DAY($A19)),0)</f>
        <v>5</v>
      </c>
      <c r="S19" s="142">
        <f ca="1">IF($A19&lt;&gt;"",SUMPRODUCT(お客様!$B$88:$B$96,OFFSET(お客様!$C$88:$C$96,,DAY($A19)))+(50*OFFSET(お客様!$C$102,,DAY($A19))),0)</f>
        <v>2300</v>
      </c>
      <c r="T19" s="134">
        <f t="shared" si="3"/>
        <v>65</v>
      </c>
      <c r="U19" s="134">
        <f t="shared" ca="1" si="3"/>
        <v>27000</v>
      </c>
      <c r="W19" s="141">
        <f t="shared" si="4"/>
        <v>16</v>
      </c>
      <c r="X19" s="140">
        <f t="shared" si="5"/>
        <v>3200</v>
      </c>
      <c r="Y19" s="139">
        <f>IF($A19&lt;&gt;"",INDEX(事業所!$D$12:$AH$12,DAY($A19)),0)</f>
        <v>25</v>
      </c>
      <c r="Z19" s="138">
        <f t="shared" si="6"/>
        <v>12500</v>
      </c>
      <c r="AA19" s="120">
        <f t="shared" si="7"/>
        <v>90</v>
      </c>
      <c r="AB19" s="134">
        <f t="shared" ca="1" si="10"/>
        <v>42700</v>
      </c>
      <c r="AC19" s="119"/>
      <c r="AD19" s="288">
        <f t="shared" si="11"/>
        <v>11</v>
      </c>
      <c r="AE19" s="136">
        <f t="shared" si="8"/>
        <v>5500</v>
      </c>
      <c r="AF19" s="135">
        <f t="shared" si="9"/>
        <v>101</v>
      </c>
      <c r="AG19" s="134">
        <f t="shared" ca="1" si="9"/>
        <v>48200</v>
      </c>
    </row>
    <row r="20" spans="1:33" s="20" customFormat="1" ht="15" customHeight="1" x14ac:dyDescent="0.15">
      <c r="A20" s="148">
        <f>IFERROR(INDEX(事業所!$D$2:$AH$2,MATCH(ROW()-3,事業所!$D$47:$AH$47,0)),"")</f>
        <v>44980</v>
      </c>
      <c r="C20" s="285">
        <v>20450</v>
      </c>
      <c r="D20" s="285"/>
      <c r="E20" s="285">
        <v>500</v>
      </c>
      <c r="F20" s="147">
        <f t="shared" si="0"/>
        <v>20950</v>
      </c>
      <c r="H20" s="285"/>
      <c r="I20" s="285"/>
      <c r="J20" s="147">
        <f t="shared" si="1"/>
        <v>0</v>
      </c>
      <c r="L20" s="285"/>
      <c r="N20" s="141">
        <f>IF($A20&lt;&gt;"",INDEX(事業所!$D$25:$AH$25,DAY($A20)),0)</f>
        <v>16</v>
      </c>
      <c r="O20" s="140">
        <f t="shared" si="2"/>
        <v>4800</v>
      </c>
      <c r="P20" s="145">
        <f>IF($A20&lt;&gt;"",INDEX(お客様!$D$25:$AH$25,DAY($A20)),0)</f>
        <v>30</v>
      </c>
      <c r="Q20" s="144">
        <f ca="1">IF($A20&lt;&gt;"",SUMPRODUCT(お客様!$B$78:$B$86,OFFSET(お客様!$C$78:$C$86,,DAY($A20)))+(50*OFFSET(お客様!$C$101,,DAY($A20))),0)</f>
        <v>14350</v>
      </c>
      <c r="R20" s="143">
        <f>IF($A20&lt;&gt;"",INDEX(お客様!$D$62:$AH$62,DAY($A20)),0)</f>
        <v>4</v>
      </c>
      <c r="S20" s="142">
        <f ca="1">IF($A20&lt;&gt;"",SUMPRODUCT(お客様!$B$88:$B$96,OFFSET(お客様!$C$88:$C$96,,DAY($A20)))+(50*OFFSET(お客様!$C$102,,DAY($A20))),0)</f>
        <v>1800</v>
      </c>
      <c r="T20" s="134">
        <f t="shared" si="3"/>
        <v>50</v>
      </c>
      <c r="U20" s="134">
        <f t="shared" ca="1" si="3"/>
        <v>20950</v>
      </c>
      <c r="W20" s="141">
        <f t="shared" si="4"/>
        <v>16</v>
      </c>
      <c r="X20" s="140">
        <f t="shared" si="5"/>
        <v>3200</v>
      </c>
      <c r="Y20" s="139">
        <f>IF($A20&lt;&gt;"",INDEX(事業所!$D$12:$AH$12,DAY($A20)),0)</f>
        <v>26</v>
      </c>
      <c r="Z20" s="138">
        <f t="shared" si="6"/>
        <v>13000</v>
      </c>
      <c r="AA20" s="120">
        <f t="shared" si="7"/>
        <v>76</v>
      </c>
      <c r="AB20" s="134">
        <f t="shared" ca="1" si="10"/>
        <v>37150</v>
      </c>
      <c r="AC20" s="119"/>
      <c r="AD20" s="288">
        <f t="shared" si="11"/>
        <v>11</v>
      </c>
      <c r="AE20" s="136">
        <f t="shared" si="8"/>
        <v>5500</v>
      </c>
      <c r="AF20" s="135">
        <f t="shared" si="9"/>
        <v>87</v>
      </c>
      <c r="AG20" s="134">
        <f t="shared" ca="1" si="9"/>
        <v>42650</v>
      </c>
    </row>
    <row r="21" spans="1:33" s="20" customFormat="1" ht="15" customHeight="1" x14ac:dyDescent="0.15">
      <c r="A21" s="148">
        <f>IFERROR(INDEX(事業所!$D$2:$AH$2,MATCH(ROW()-3,事業所!$D$47:$AH$47,0)),"")</f>
        <v>44981</v>
      </c>
      <c r="C21" s="285">
        <v>28550</v>
      </c>
      <c r="D21" s="285">
        <v>1500</v>
      </c>
      <c r="E21" s="285">
        <v>500</v>
      </c>
      <c r="F21" s="147">
        <f t="shared" si="0"/>
        <v>30550</v>
      </c>
      <c r="H21" s="285"/>
      <c r="I21" s="285"/>
      <c r="J21" s="147">
        <f t="shared" si="1"/>
        <v>0</v>
      </c>
      <c r="L21" s="285"/>
      <c r="N21" s="141">
        <f>IF($A21&lt;&gt;"",INDEX(事業所!$D$25:$AH$25,DAY($A21)),0)</f>
        <v>12</v>
      </c>
      <c r="O21" s="140">
        <f t="shared" si="2"/>
        <v>3600</v>
      </c>
      <c r="P21" s="145">
        <f>IF($A21&lt;&gt;"",INDEX(お客様!$D$25:$AH$25,DAY($A21)),0)</f>
        <v>60</v>
      </c>
      <c r="Q21" s="144">
        <f ca="1">IF($A21&lt;&gt;"",SUMPRODUCT(お客様!$B$78:$B$86,OFFSET(お客様!$C$78:$C$86,,DAY($A21)))+(50*OFFSET(お客様!$C$101,,DAY($A21))),0)</f>
        <v>25650</v>
      </c>
      <c r="R21" s="143">
        <f>IF($A21&lt;&gt;"",INDEX(お客様!$D$62:$AH$62,DAY($A21)),0)</f>
        <v>3</v>
      </c>
      <c r="S21" s="142">
        <f ca="1">IF($A21&lt;&gt;"",SUMPRODUCT(お客様!$B$88:$B$96,OFFSET(お客様!$C$88:$C$96,,DAY($A21)))+(50*OFFSET(お客様!$C$102,,DAY($A21))),0)</f>
        <v>1300</v>
      </c>
      <c r="T21" s="134">
        <f t="shared" si="3"/>
        <v>75</v>
      </c>
      <c r="U21" s="134">
        <f t="shared" ca="1" si="3"/>
        <v>30550</v>
      </c>
      <c r="W21" s="141">
        <f t="shared" si="4"/>
        <v>12</v>
      </c>
      <c r="X21" s="140">
        <f t="shared" si="5"/>
        <v>2400</v>
      </c>
      <c r="Y21" s="139">
        <f>IF($A21&lt;&gt;"",INDEX(事業所!$D$12:$AH$12,DAY($A21)),0)</f>
        <v>27</v>
      </c>
      <c r="Z21" s="138">
        <f t="shared" si="6"/>
        <v>13500</v>
      </c>
      <c r="AA21" s="120">
        <f t="shared" si="7"/>
        <v>102</v>
      </c>
      <c r="AB21" s="134">
        <f t="shared" ca="1" si="10"/>
        <v>46450</v>
      </c>
      <c r="AC21" s="119"/>
      <c r="AD21" s="288">
        <f t="shared" si="11"/>
        <v>11</v>
      </c>
      <c r="AE21" s="136">
        <f t="shared" si="8"/>
        <v>5500</v>
      </c>
      <c r="AF21" s="135">
        <f t="shared" si="9"/>
        <v>113</v>
      </c>
      <c r="AG21" s="134">
        <f t="shared" ca="1" si="9"/>
        <v>51950</v>
      </c>
    </row>
    <row r="22" spans="1:33" s="20" customFormat="1" ht="15" customHeight="1" x14ac:dyDescent="0.15">
      <c r="A22" s="148">
        <f>IFERROR(INDEX(事業所!$D$2:$AH$2,MATCH(ROW()-3,事業所!$D$47:$AH$47,0)),"")</f>
        <v>44984</v>
      </c>
      <c r="C22" s="285">
        <v>18550</v>
      </c>
      <c r="D22" s="285">
        <v>500</v>
      </c>
      <c r="E22" s="285">
        <v>500</v>
      </c>
      <c r="F22" s="147">
        <f t="shared" si="0"/>
        <v>19550</v>
      </c>
      <c r="H22" s="285"/>
      <c r="I22" s="285"/>
      <c r="J22" s="147">
        <f t="shared" si="1"/>
        <v>0</v>
      </c>
      <c r="L22" s="285"/>
      <c r="N22" s="141">
        <f>IF($A22&lt;&gt;"",INDEX(事業所!$D$25:$AH$25,DAY($A22)),0)</f>
        <v>13</v>
      </c>
      <c r="O22" s="140">
        <f t="shared" si="2"/>
        <v>3900</v>
      </c>
      <c r="P22" s="145">
        <f>IF($A22&lt;&gt;"",INDEX(お客様!$D$25:$AH$25,DAY($A22)),0)</f>
        <v>32</v>
      </c>
      <c r="Q22" s="144">
        <f ca="1">IF($A22&lt;&gt;"",SUMPRODUCT(お客様!$B$78:$B$86,OFFSET(お客様!$C$78:$C$86,,DAY($A22)))+(50*OFFSET(お客様!$C$101,,DAY($A22))),0)</f>
        <v>14350</v>
      </c>
      <c r="R22" s="143">
        <f>IF($A22&lt;&gt;"",INDEX(お客様!$D$62:$AH$62,DAY($A22)),0)</f>
        <v>3</v>
      </c>
      <c r="S22" s="142">
        <f ca="1">IF($A22&lt;&gt;"",SUMPRODUCT(お客様!$B$88:$B$96,OFFSET(お客様!$C$88:$C$96,,DAY($A22)))+(50*OFFSET(お客様!$C$102,,DAY($A22))),0)</f>
        <v>1300</v>
      </c>
      <c r="T22" s="134">
        <f t="shared" si="3"/>
        <v>48</v>
      </c>
      <c r="U22" s="134">
        <f t="shared" ca="1" si="3"/>
        <v>19550</v>
      </c>
      <c r="W22" s="141">
        <f t="shared" si="4"/>
        <v>13</v>
      </c>
      <c r="X22" s="140">
        <f t="shared" si="5"/>
        <v>2600</v>
      </c>
      <c r="Y22" s="139">
        <f>IF($A22&lt;&gt;"",INDEX(事業所!$D$12:$AH$12,DAY($A22)),0)</f>
        <v>22</v>
      </c>
      <c r="Z22" s="138">
        <f t="shared" si="6"/>
        <v>11000</v>
      </c>
      <c r="AA22" s="120">
        <f t="shared" si="7"/>
        <v>70</v>
      </c>
      <c r="AB22" s="134">
        <f t="shared" ca="1" si="10"/>
        <v>33150</v>
      </c>
      <c r="AC22" s="119"/>
      <c r="AD22" s="288">
        <f t="shared" si="11"/>
        <v>11</v>
      </c>
      <c r="AE22" s="136">
        <f t="shared" si="8"/>
        <v>5500</v>
      </c>
      <c r="AF22" s="135">
        <f t="shared" si="9"/>
        <v>81</v>
      </c>
      <c r="AG22" s="134">
        <f t="shared" ca="1" si="9"/>
        <v>38650</v>
      </c>
    </row>
    <row r="23" spans="1:33" s="20" customFormat="1" ht="15" customHeight="1" x14ac:dyDescent="0.15">
      <c r="A23" s="148">
        <f>IFERROR(INDEX(事業所!$D$2:$AH$2,MATCH(ROW()-3,事業所!$D$47:$AH$47,0)),"")</f>
        <v>44985</v>
      </c>
      <c r="C23" s="285">
        <v>26900</v>
      </c>
      <c r="D23" s="285">
        <v>500</v>
      </c>
      <c r="E23" s="285">
        <v>500</v>
      </c>
      <c r="F23" s="147">
        <f t="shared" si="0"/>
        <v>27900</v>
      </c>
      <c r="H23" s="285"/>
      <c r="I23" s="285"/>
      <c r="J23" s="147">
        <f t="shared" si="1"/>
        <v>0</v>
      </c>
      <c r="L23" s="285"/>
      <c r="N23" s="141">
        <f>IF($A23&lt;&gt;"",INDEX(事業所!$D$25:$AH$25,DAY($A23)),0)</f>
        <v>13</v>
      </c>
      <c r="O23" s="140">
        <f t="shared" si="2"/>
        <v>3900</v>
      </c>
      <c r="P23" s="145">
        <f>IF($A23&lt;&gt;"",INDEX(お客様!$D$25:$AH$25,DAY($A23)),0)</f>
        <v>50</v>
      </c>
      <c r="Q23" s="144">
        <f ca="1">IF($A23&lt;&gt;"",SUMPRODUCT(お客様!$B$78:$B$86,OFFSET(お客様!$C$78:$C$86,,DAY($A23)))+(50*OFFSET(お客様!$C$101,,DAY($A23))),0)</f>
        <v>22200</v>
      </c>
      <c r="R23" s="143">
        <f>IF($A23&lt;&gt;"",INDEX(お客様!$D$62:$AH$62,DAY($A23)),0)</f>
        <v>4</v>
      </c>
      <c r="S23" s="142">
        <f ca="1">IF($A23&lt;&gt;"",SUMPRODUCT(お客様!$B$88:$B$96,OFFSET(お客様!$C$88:$C$96,,DAY($A23)))+(50*OFFSET(お客様!$C$102,,DAY($A23))),0)</f>
        <v>1800</v>
      </c>
      <c r="T23" s="134">
        <f t="shared" si="3"/>
        <v>67</v>
      </c>
      <c r="U23" s="134">
        <f t="shared" ca="1" si="3"/>
        <v>27900</v>
      </c>
      <c r="W23" s="141">
        <f t="shared" si="4"/>
        <v>13</v>
      </c>
      <c r="X23" s="140">
        <f t="shared" si="5"/>
        <v>2600</v>
      </c>
      <c r="Y23" s="139">
        <f>IF($A23&lt;&gt;"",INDEX(事業所!$D$12:$AH$12,DAY($A23)),0)</f>
        <v>22</v>
      </c>
      <c r="Z23" s="138">
        <f t="shared" si="6"/>
        <v>11000</v>
      </c>
      <c r="AA23" s="120">
        <f t="shared" si="7"/>
        <v>89</v>
      </c>
      <c r="AB23" s="134">
        <f t="shared" ca="1" si="10"/>
        <v>41500</v>
      </c>
      <c r="AC23" s="119"/>
      <c r="AD23" s="288">
        <f t="shared" si="11"/>
        <v>11</v>
      </c>
      <c r="AE23" s="136">
        <f t="shared" si="8"/>
        <v>5500</v>
      </c>
      <c r="AF23" s="135">
        <f t="shared" si="9"/>
        <v>100</v>
      </c>
      <c r="AG23" s="134">
        <f t="shared" ca="1" si="9"/>
        <v>47000</v>
      </c>
    </row>
    <row r="24" spans="1:33" s="20" customFormat="1" ht="15" customHeight="1" x14ac:dyDescent="0.15">
      <c r="A24" s="148" t="str">
        <f>IFERROR(INDEX(事業所!$D$2:$AH$2,MATCH(ROW()-3,事業所!$D$47:$AH$47,0)),"")</f>
        <v/>
      </c>
      <c r="C24" s="285"/>
      <c r="D24" s="285"/>
      <c r="E24" s="285"/>
      <c r="F24" s="147">
        <f t="shared" si="0"/>
        <v>0</v>
      </c>
      <c r="H24" s="285"/>
      <c r="I24" s="285"/>
      <c r="J24" s="147">
        <f t="shared" si="1"/>
        <v>0</v>
      </c>
      <c r="L24" s="285"/>
      <c r="N24" s="141">
        <f>IF($A24&lt;&gt;"",INDEX(事業所!$D$25:$AH$25,DAY($A24)),0)</f>
        <v>0</v>
      </c>
      <c r="O24" s="140">
        <f t="shared" si="2"/>
        <v>0</v>
      </c>
      <c r="P24" s="145">
        <f>IF($A24&lt;&gt;"",INDEX(お客様!$D$25:$AH$25,DAY($A24)),0)</f>
        <v>0</v>
      </c>
      <c r="Q24" s="144">
        <f ca="1">IF($A24&lt;&gt;"",SUMPRODUCT(お客様!$B$78:$B$86,OFFSET(お客様!$C$78:$C$86,,DAY($A24)))+(50*OFFSET(お客様!$C$101,,DAY($A24))),0)</f>
        <v>0</v>
      </c>
      <c r="R24" s="143">
        <f>IF($A24&lt;&gt;"",INDEX(お客様!$D$62:$AH$62,DAY($A24)),0)</f>
        <v>0</v>
      </c>
      <c r="S24" s="142">
        <f ca="1">IF($A24&lt;&gt;"",SUMPRODUCT(お客様!$B$88:$B$96,OFFSET(お客様!$C$88:$C$96,,DAY($A24)))+(50*OFFSET(お客様!$C$102,,DAY($A24))),0)</f>
        <v>0</v>
      </c>
      <c r="T24" s="134">
        <f t="shared" si="3"/>
        <v>0</v>
      </c>
      <c r="U24" s="134">
        <f t="shared" ca="1" si="3"/>
        <v>0</v>
      </c>
      <c r="W24" s="141">
        <f t="shared" si="4"/>
        <v>0</v>
      </c>
      <c r="X24" s="140">
        <f t="shared" si="5"/>
        <v>0</v>
      </c>
      <c r="Y24" s="139">
        <f>IF($A24&lt;&gt;"",INDEX(事業所!$D$12:$AH$12,DAY($A24)),0)</f>
        <v>0</v>
      </c>
      <c r="Z24" s="138">
        <f t="shared" si="6"/>
        <v>0</v>
      </c>
      <c r="AA24" s="120">
        <f t="shared" si="7"/>
        <v>0</v>
      </c>
      <c r="AB24" s="134">
        <f t="shared" ca="1" si="10"/>
        <v>0</v>
      </c>
      <c r="AC24" s="119"/>
      <c r="AD24" s="288">
        <f t="shared" si="11"/>
        <v>0</v>
      </c>
      <c r="AE24" s="136">
        <f t="shared" si="8"/>
        <v>0</v>
      </c>
      <c r="AF24" s="135">
        <f t="shared" si="9"/>
        <v>0</v>
      </c>
      <c r="AG24" s="134">
        <f t="shared" ca="1" si="9"/>
        <v>0</v>
      </c>
    </row>
    <row r="25" spans="1:33" s="20" customFormat="1" ht="15" customHeight="1" x14ac:dyDescent="0.15">
      <c r="A25" s="148" t="str">
        <f>IFERROR(INDEX(事業所!$D$2:$AH$2,MATCH(ROW()-3,事業所!$D$47:$AH$47,0)),"")</f>
        <v/>
      </c>
      <c r="C25" s="285"/>
      <c r="D25" s="285"/>
      <c r="E25" s="285"/>
      <c r="F25" s="147">
        <f t="shared" si="0"/>
        <v>0</v>
      </c>
      <c r="H25" s="285"/>
      <c r="I25" s="285"/>
      <c r="J25" s="147">
        <f t="shared" si="1"/>
        <v>0</v>
      </c>
      <c r="L25" s="285"/>
      <c r="N25" s="141">
        <f>IF($A25&lt;&gt;"",INDEX(事業所!$D$25:$AH$25,DAY($A25)),0)</f>
        <v>0</v>
      </c>
      <c r="O25" s="140">
        <f t="shared" si="2"/>
        <v>0</v>
      </c>
      <c r="P25" s="145">
        <f>IF($A25&lt;&gt;"",INDEX(お客様!$D$25:$AH$25,DAY($A25)),0)</f>
        <v>0</v>
      </c>
      <c r="Q25" s="144">
        <f ca="1">IF($A25&lt;&gt;"",SUMPRODUCT(お客様!$B$78:$B$86,OFFSET(お客様!$C$78:$C$86,,DAY($A25)))+(50*OFFSET(お客様!$C$101,,DAY($A25))),0)</f>
        <v>0</v>
      </c>
      <c r="R25" s="143">
        <f>IF($A25&lt;&gt;"",INDEX(お客様!$D$62:$AH$62,DAY($A25)),0)</f>
        <v>0</v>
      </c>
      <c r="S25" s="142">
        <f ca="1">IF($A25&lt;&gt;"",SUMPRODUCT(お客様!$B$88:$B$96,OFFSET(お客様!$C$88:$C$96,,DAY($A25)))+(50*OFFSET(お客様!$C$102,,DAY($A25))),0)</f>
        <v>0</v>
      </c>
      <c r="T25" s="134">
        <f t="shared" si="3"/>
        <v>0</v>
      </c>
      <c r="U25" s="134">
        <f t="shared" ca="1" si="3"/>
        <v>0</v>
      </c>
      <c r="W25" s="141">
        <f t="shared" si="4"/>
        <v>0</v>
      </c>
      <c r="X25" s="140">
        <f t="shared" si="5"/>
        <v>0</v>
      </c>
      <c r="Y25" s="139">
        <f>IF($A25&lt;&gt;"",INDEX(事業所!$D$12:$AH$12,DAY($A25)),0)</f>
        <v>0</v>
      </c>
      <c r="Z25" s="138">
        <f t="shared" si="6"/>
        <v>0</v>
      </c>
      <c r="AA25" s="120">
        <f t="shared" si="7"/>
        <v>0</v>
      </c>
      <c r="AB25" s="134">
        <f t="shared" ca="1" si="10"/>
        <v>0</v>
      </c>
      <c r="AC25" s="119"/>
      <c r="AD25" s="288">
        <f t="shared" si="11"/>
        <v>0</v>
      </c>
      <c r="AE25" s="136">
        <f t="shared" si="8"/>
        <v>0</v>
      </c>
      <c r="AF25" s="135">
        <f t="shared" si="9"/>
        <v>0</v>
      </c>
      <c r="AG25" s="134">
        <f t="shared" ca="1" si="9"/>
        <v>0</v>
      </c>
    </row>
    <row r="26" spans="1:33" s="20" customFormat="1" ht="15" customHeight="1" x14ac:dyDescent="0.15">
      <c r="A26" s="148" t="str">
        <f>IFERROR(INDEX(事業所!$D$2:$AH$2,MATCH(ROW()-3,事業所!$D$47:$AH$47,0)),"")</f>
        <v/>
      </c>
      <c r="C26" s="285"/>
      <c r="D26" s="285"/>
      <c r="E26" s="285"/>
      <c r="F26" s="147">
        <f t="shared" si="0"/>
        <v>0</v>
      </c>
      <c r="H26" s="285"/>
      <c r="I26" s="285"/>
      <c r="J26" s="147">
        <f t="shared" si="1"/>
        <v>0</v>
      </c>
      <c r="L26" s="285"/>
      <c r="N26" s="141">
        <f>IF($A26&lt;&gt;"",INDEX(事業所!$D$25:$AH$25,DAY($A26)),0)</f>
        <v>0</v>
      </c>
      <c r="O26" s="140">
        <f t="shared" si="2"/>
        <v>0</v>
      </c>
      <c r="P26" s="145">
        <f>IF($A26&lt;&gt;"",INDEX(お客様!$D$25:$AH$25,DAY($A26)),0)</f>
        <v>0</v>
      </c>
      <c r="Q26" s="144">
        <f ca="1">IF($A26&lt;&gt;"",SUMPRODUCT(お客様!$B$78:$B$86,OFFSET(お客様!$C$78:$C$86,,DAY($A26)))+(50*OFFSET(お客様!$C$101,,DAY($A26))),0)</f>
        <v>0</v>
      </c>
      <c r="R26" s="143">
        <f>IF($A26&lt;&gt;"",INDEX(お客様!$D$62:$AH$62,DAY($A26)),0)</f>
        <v>0</v>
      </c>
      <c r="S26" s="142">
        <f ca="1">IF($A26&lt;&gt;"",SUMPRODUCT(お客様!$B$88:$B$96,OFFSET(お客様!$C$88:$C$96,,DAY($A26)))+(50*OFFSET(お客様!$C$102,,DAY($A26))),0)</f>
        <v>0</v>
      </c>
      <c r="T26" s="134">
        <f t="shared" si="3"/>
        <v>0</v>
      </c>
      <c r="U26" s="134">
        <f t="shared" ca="1" si="3"/>
        <v>0</v>
      </c>
      <c r="W26" s="141">
        <f t="shared" si="4"/>
        <v>0</v>
      </c>
      <c r="X26" s="140">
        <f t="shared" si="5"/>
        <v>0</v>
      </c>
      <c r="Y26" s="139">
        <f>IF($A26&lt;&gt;"",INDEX(事業所!$D$12:$AH$12,DAY($A26)),0)</f>
        <v>0</v>
      </c>
      <c r="Z26" s="138">
        <f t="shared" si="6"/>
        <v>0</v>
      </c>
      <c r="AA26" s="120">
        <f t="shared" si="7"/>
        <v>0</v>
      </c>
      <c r="AB26" s="134">
        <f t="shared" ca="1" si="10"/>
        <v>0</v>
      </c>
      <c r="AC26" s="119"/>
      <c r="AD26" s="288">
        <f t="shared" si="11"/>
        <v>0</v>
      </c>
      <c r="AE26" s="136">
        <f t="shared" si="8"/>
        <v>0</v>
      </c>
      <c r="AF26" s="135">
        <f t="shared" si="9"/>
        <v>0</v>
      </c>
      <c r="AG26" s="134">
        <f t="shared" ca="1" si="9"/>
        <v>0</v>
      </c>
    </row>
    <row r="27" spans="1:33" s="20" customFormat="1" ht="15" customHeight="1" x14ac:dyDescent="0.15">
      <c r="A27" s="148" t="str">
        <f>IFERROR(INDEX(事業所!$D$2:$AH$2,MATCH(ROW()-3,事業所!$D$47:$AH$47,0)),"")</f>
        <v/>
      </c>
      <c r="C27" s="285"/>
      <c r="D27" s="285"/>
      <c r="E27" s="285"/>
      <c r="F27" s="147">
        <f t="shared" si="0"/>
        <v>0</v>
      </c>
      <c r="H27" s="285"/>
      <c r="I27" s="285"/>
      <c r="J27" s="147">
        <f t="shared" si="1"/>
        <v>0</v>
      </c>
      <c r="L27" s="285"/>
      <c r="N27" s="141">
        <f>IF($A27&lt;&gt;"",INDEX(事業所!$D$25:$AH$25,DAY($A27)),0)</f>
        <v>0</v>
      </c>
      <c r="O27" s="140">
        <f t="shared" si="2"/>
        <v>0</v>
      </c>
      <c r="P27" s="145">
        <f>IF($A27&lt;&gt;"",INDEX(お客様!$D$25:$AH$25,DAY($A27)),0)</f>
        <v>0</v>
      </c>
      <c r="Q27" s="144">
        <f ca="1">IF($A27&lt;&gt;"",SUMPRODUCT(お客様!$B$78:$B$86,OFFSET(お客様!$C$78:$C$86,,DAY($A27)))+(50*OFFSET(お客様!$C$101,,DAY($A27))),0)</f>
        <v>0</v>
      </c>
      <c r="R27" s="143">
        <f>IF($A27&lt;&gt;"",INDEX(お客様!$D$62:$AH$62,DAY($A27)),0)</f>
        <v>0</v>
      </c>
      <c r="S27" s="142">
        <f ca="1">IF($A27&lt;&gt;"",SUMPRODUCT(お客様!$B$88:$B$96,OFFSET(お客様!$C$88:$C$96,,DAY($A27)))+(50*OFFSET(お客様!$C$102,,DAY($A27))),0)</f>
        <v>0</v>
      </c>
      <c r="T27" s="134">
        <f t="shared" si="3"/>
        <v>0</v>
      </c>
      <c r="U27" s="134">
        <f t="shared" ca="1" si="3"/>
        <v>0</v>
      </c>
      <c r="W27" s="141">
        <f t="shared" si="4"/>
        <v>0</v>
      </c>
      <c r="X27" s="140">
        <f t="shared" si="5"/>
        <v>0</v>
      </c>
      <c r="Y27" s="139">
        <f>IF($A27&lt;&gt;"",INDEX(事業所!$D$12:$AH$12,DAY($A27)),0)</f>
        <v>0</v>
      </c>
      <c r="Z27" s="138">
        <f t="shared" si="6"/>
        <v>0</v>
      </c>
      <c r="AA27" s="120">
        <f t="shared" si="7"/>
        <v>0</v>
      </c>
      <c r="AB27" s="134">
        <f t="shared" ca="1" si="10"/>
        <v>0</v>
      </c>
      <c r="AC27" s="119"/>
      <c r="AD27" s="288">
        <f t="shared" si="11"/>
        <v>0</v>
      </c>
      <c r="AE27" s="136">
        <f t="shared" si="8"/>
        <v>0</v>
      </c>
      <c r="AF27" s="135">
        <f t="shared" si="9"/>
        <v>0</v>
      </c>
      <c r="AG27" s="134">
        <f t="shared" ca="1" si="9"/>
        <v>0</v>
      </c>
    </row>
    <row r="28" spans="1:33" s="20" customFormat="1" ht="15" customHeight="1" x14ac:dyDescent="0.15">
      <c r="A28" s="148" t="str">
        <f>IFERROR(INDEX(事業所!$D$2:$AH$2,MATCH(ROW()-3,事業所!$D$47:$AH$47,0)),"")</f>
        <v/>
      </c>
      <c r="C28" s="285"/>
      <c r="D28" s="285"/>
      <c r="E28" s="285"/>
      <c r="F28" s="147">
        <f t="shared" si="0"/>
        <v>0</v>
      </c>
      <c r="H28" s="285"/>
      <c r="I28" s="285"/>
      <c r="J28" s="147">
        <f t="shared" si="1"/>
        <v>0</v>
      </c>
      <c r="L28" s="285"/>
      <c r="N28" s="141">
        <f>IF($A28&lt;&gt;"",INDEX(事業所!$D$25:$AH$25,DAY($A28)),0)</f>
        <v>0</v>
      </c>
      <c r="O28" s="140">
        <f t="shared" si="2"/>
        <v>0</v>
      </c>
      <c r="P28" s="145">
        <f>IF($A28&lt;&gt;"",INDEX(お客様!$D$25:$AH$25,DAY($A28)),0)</f>
        <v>0</v>
      </c>
      <c r="Q28" s="144">
        <f ca="1">IF($A28&lt;&gt;"",SUMPRODUCT(お客様!$B$78:$B$86,OFFSET(お客様!$C$78:$C$86,,DAY($A28)))+(50*OFFSET(お客様!$C$101,,DAY($A28))),0)</f>
        <v>0</v>
      </c>
      <c r="R28" s="143">
        <f>IF($A28&lt;&gt;"",INDEX(お客様!$D$62:$AH$62,DAY($A28)),0)</f>
        <v>0</v>
      </c>
      <c r="S28" s="142">
        <f ca="1">IF($A28&lt;&gt;"",SUMPRODUCT(お客様!$B$88:$B$96,OFFSET(お客様!$C$88:$C$96,,DAY($A28)))+(50*OFFSET(お客様!$C$102,,DAY($A28))),0)</f>
        <v>0</v>
      </c>
      <c r="T28" s="134">
        <f t="shared" si="3"/>
        <v>0</v>
      </c>
      <c r="U28" s="134">
        <f t="shared" ca="1" si="3"/>
        <v>0</v>
      </c>
      <c r="W28" s="141">
        <f t="shared" si="4"/>
        <v>0</v>
      </c>
      <c r="X28" s="140">
        <f t="shared" si="5"/>
        <v>0</v>
      </c>
      <c r="Y28" s="139">
        <f>IF($A28&lt;&gt;"",INDEX(事業所!$D$12:$AH$12,DAY($A28)),0)</f>
        <v>0</v>
      </c>
      <c r="Z28" s="138">
        <f t="shared" si="6"/>
        <v>0</v>
      </c>
      <c r="AA28" s="120">
        <f t="shared" si="7"/>
        <v>0</v>
      </c>
      <c r="AB28" s="134">
        <f t="shared" ca="1" si="10"/>
        <v>0</v>
      </c>
      <c r="AC28" s="119"/>
      <c r="AD28" s="288">
        <f t="shared" si="11"/>
        <v>0</v>
      </c>
      <c r="AE28" s="136">
        <f t="shared" si="8"/>
        <v>0</v>
      </c>
      <c r="AF28" s="135">
        <f t="shared" si="9"/>
        <v>0</v>
      </c>
      <c r="AG28" s="134">
        <f t="shared" ca="1" si="9"/>
        <v>0</v>
      </c>
    </row>
    <row r="29" spans="1:33" s="20" customFormat="1" ht="15" customHeight="1" x14ac:dyDescent="0.15">
      <c r="A29" s="148" t="str">
        <f>IFERROR(INDEX(事業所!$D$2:$AH$2,MATCH(ROW()-3,事業所!$D$47:$AH$47,0)),"")</f>
        <v/>
      </c>
      <c r="C29" s="285"/>
      <c r="D29" s="285"/>
      <c r="E29" s="285"/>
      <c r="F29" s="147">
        <f t="shared" si="0"/>
        <v>0</v>
      </c>
      <c r="H29" s="285"/>
      <c r="I29" s="285"/>
      <c r="J29" s="147">
        <f t="shared" si="1"/>
        <v>0</v>
      </c>
      <c r="L29" s="285"/>
      <c r="N29" s="141">
        <f>IF($A29&lt;&gt;"",INDEX(事業所!$D$25:$AH$25,DAY($A29)),0)</f>
        <v>0</v>
      </c>
      <c r="O29" s="140">
        <f t="shared" si="2"/>
        <v>0</v>
      </c>
      <c r="P29" s="145">
        <f>IF($A29&lt;&gt;"",INDEX(お客様!$D$25:$AH$25,DAY($A29)),0)</f>
        <v>0</v>
      </c>
      <c r="Q29" s="144">
        <f ca="1">IF($A29&lt;&gt;"",SUMPRODUCT(お客様!$B$78:$B$86,OFFSET(お客様!$C$78:$C$86,,DAY($A29)))+(50*OFFSET(お客様!$C$101,,DAY($A29))),0)</f>
        <v>0</v>
      </c>
      <c r="R29" s="143">
        <f>IF($A29&lt;&gt;"",INDEX(お客様!$D$62:$AH$62,DAY($A29)),0)</f>
        <v>0</v>
      </c>
      <c r="S29" s="142">
        <f ca="1">IF($A29&lt;&gt;"",SUMPRODUCT(お客様!$B$88:$B$96,OFFSET(お客様!$C$88:$C$96,,DAY($A29)))+(50*OFFSET(お客様!$C$102,,DAY($A29))),0)</f>
        <v>0</v>
      </c>
      <c r="T29" s="134">
        <f t="shared" si="3"/>
        <v>0</v>
      </c>
      <c r="U29" s="134">
        <f t="shared" ca="1" si="3"/>
        <v>0</v>
      </c>
      <c r="W29" s="141">
        <f t="shared" si="4"/>
        <v>0</v>
      </c>
      <c r="X29" s="140">
        <f t="shared" si="5"/>
        <v>0</v>
      </c>
      <c r="Y29" s="139">
        <f>IF($A29&lt;&gt;"",INDEX(事業所!$D$12:$AH$12,DAY($A29)),0)</f>
        <v>0</v>
      </c>
      <c r="Z29" s="138">
        <f t="shared" si="6"/>
        <v>0</v>
      </c>
      <c r="AA29" s="120">
        <f t="shared" si="7"/>
        <v>0</v>
      </c>
      <c r="AB29" s="134">
        <f t="shared" ca="1" si="10"/>
        <v>0</v>
      </c>
      <c r="AC29" s="119"/>
      <c r="AD29" s="288">
        <f t="shared" si="11"/>
        <v>0</v>
      </c>
      <c r="AE29" s="136">
        <f t="shared" si="8"/>
        <v>0</v>
      </c>
      <c r="AF29" s="135">
        <f t="shared" si="9"/>
        <v>0</v>
      </c>
      <c r="AG29" s="134">
        <f t="shared" ca="1" si="9"/>
        <v>0</v>
      </c>
    </row>
    <row r="30" spans="1:33" s="20" customFormat="1" ht="15" customHeight="1" x14ac:dyDescent="0.15">
      <c r="A30" s="148" t="str">
        <f>IFERROR(INDEX(事業所!$D$2:$AH$2,MATCH(ROW()-3,事業所!$D$47:$AH$47,0)),"")</f>
        <v/>
      </c>
      <c r="C30" s="285"/>
      <c r="D30" s="285"/>
      <c r="E30" s="285"/>
      <c r="F30" s="147">
        <f t="shared" si="0"/>
        <v>0</v>
      </c>
      <c r="H30" s="285"/>
      <c r="I30" s="285"/>
      <c r="J30" s="147">
        <f t="shared" si="1"/>
        <v>0</v>
      </c>
      <c r="L30" s="285"/>
      <c r="N30" s="141">
        <f>IF($A30&lt;&gt;"",INDEX(事業所!$D$25:$AH$25,DAY($A30)),0)</f>
        <v>0</v>
      </c>
      <c r="O30" s="140">
        <f t="shared" si="2"/>
        <v>0</v>
      </c>
      <c r="P30" s="145">
        <f>IF($A30&lt;&gt;"",INDEX(お客様!$D$25:$AH$25,DAY($A30)),0)</f>
        <v>0</v>
      </c>
      <c r="Q30" s="144">
        <f ca="1">IF($A30&lt;&gt;"",SUMPRODUCT(お客様!$B$78:$B$86,OFFSET(お客様!$C$78:$C$86,,DAY($A30)))+(50*OFFSET(お客様!$C$101,,DAY($A30))),0)</f>
        <v>0</v>
      </c>
      <c r="R30" s="143">
        <f>IF($A30&lt;&gt;"",INDEX(お客様!$D$62:$AH$62,DAY($A30)),0)</f>
        <v>0</v>
      </c>
      <c r="S30" s="142">
        <f ca="1">IF($A30&lt;&gt;"",SUMPRODUCT(お客様!$B$88:$B$96,OFFSET(お客様!$C$88:$C$96,,DAY($A30)))+(50*OFFSET(お客様!$C$102,,DAY($A30))),0)</f>
        <v>0</v>
      </c>
      <c r="T30" s="134">
        <f t="shared" si="3"/>
        <v>0</v>
      </c>
      <c r="U30" s="134">
        <f t="shared" ca="1" si="3"/>
        <v>0</v>
      </c>
      <c r="W30" s="141">
        <f t="shared" si="4"/>
        <v>0</v>
      </c>
      <c r="X30" s="140">
        <f t="shared" si="5"/>
        <v>0</v>
      </c>
      <c r="Y30" s="139">
        <f>IF($A30&lt;&gt;"",INDEX(事業所!$D$12:$AH$12,DAY($A30)),0)</f>
        <v>0</v>
      </c>
      <c r="Z30" s="138">
        <f t="shared" si="6"/>
        <v>0</v>
      </c>
      <c r="AA30" s="120">
        <f t="shared" si="7"/>
        <v>0</v>
      </c>
      <c r="AB30" s="134">
        <f t="shared" ca="1" si="10"/>
        <v>0</v>
      </c>
      <c r="AC30" s="119"/>
      <c r="AD30" s="288">
        <f t="shared" si="11"/>
        <v>0</v>
      </c>
      <c r="AE30" s="136">
        <f t="shared" si="8"/>
        <v>0</v>
      </c>
      <c r="AF30" s="135">
        <f t="shared" si="9"/>
        <v>0</v>
      </c>
      <c r="AG30" s="134">
        <f t="shared" ca="1" si="9"/>
        <v>0</v>
      </c>
    </row>
    <row r="31" spans="1:33" s="20" customFormat="1" ht="15" customHeight="1" x14ac:dyDescent="0.15">
      <c r="A31" s="148" t="str">
        <f>IFERROR(INDEX(事業所!$D$2:$AH$2,MATCH(ROW()-3,事業所!$D$47:$AH$47,0)),"")</f>
        <v/>
      </c>
      <c r="C31" s="285"/>
      <c r="D31" s="285"/>
      <c r="E31" s="285"/>
      <c r="F31" s="147">
        <f t="shared" si="0"/>
        <v>0</v>
      </c>
      <c r="H31" s="285"/>
      <c r="I31" s="285"/>
      <c r="J31" s="147">
        <f t="shared" si="1"/>
        <v>0</v>
      </c>
      <c r="L31" s="285"/>
      <c r="N31" s="141">
        <f>IF($A31&lt;&gt;"",INDEX(事業所!$D$25:$AH$25,DAY($A31)),0)</f>
        <v>0</v>
      </c>
      <c r="O31" s="140">
        <f t="shared" si="2"/>
        <v>0</v>
      </c>
      <c r="P31" s="145">
        <f>IF($A31&lt;&gt;"",INDEX(お客様!$D$25:$AH$25,DAY($A31)),0)</f>
        <v>0</v>
      </c>
      <c r="Q31" s="144">
        <f ca="1">IF($A31&lt;&gt;"",SUMPRODUCT(お客様!$B$78:$B$86,OFFSET(お客様!$C$78:$C$86,,DAY($A31)))+(50*OFFSET(お客様!$C$101,,DAY($A31))),0)</f>
        <v>0</v>
      </c>
      <c r="R31" s="143">
        <f>IF($A31&lt;&gt;"",INDEX(お客様!$D$62:$AH$62,DAY($A31)),0)</f>
        <v>0</v>
      </c>
      <c r="S31" s="142">
        <f ca="1">IF($A31&lt;&gt;"",SUMPRODUCT(お客様!$B$88:$B$96,OFFSET(お客様!$C$88:$C$96,,DAY($A31)))+(50*OFFSET(お客様!$C$102,,DAY($A31))),0)</f>
        <v>0</v>
      </c>
      <c r="T31" s="134">
        <f t="shared" si="3"/>
        <v>0</v>
      </c>
      <c r="U31" s="134">
        <f t="shared" ca="1" si="3"/>
        <v>0</v>
      </c>
      <c r="W31" s="141">
        <f t="shared" si="4"/>
        <v>0</v>
      </c>
      <c r="X31" s="140">
        <f t="shared" si="5"/>
        <v>0</v>
      </c>
      <c r="Y31" s="139">
        <f>IF($A31&lt;&gt;"",INDEX(事業所!$D$12:$AH$12,DAY($A31)),0)</f>
        <v>0</v>
      </c>
      <c r="Z31" s="138">
        <f t="shared" si="6"/>
        <v>0</v>
      </c>
      <c r="AA31" s="120">
        <f t="shared" si="7"/>
        <v>0</v>
      </c>
      <c r="AB31" s="134">
        <f t="shared" ca="1" si="10"/>
        <v>0</v>
      </c>
      <c r="AC31" s="119"/>
      <c r="AD31" s="288">
        <f t="shared" si="11"/>
        <v>0</v>
      </c>
      <c r="AE31" s="136">
        <f t="shared" si="8"/>
        <v>0</v>
      </c>
      <c r="AF31" s="135">
        <f t="shared" si="9"/>
        <v>0</v>
      </c>
      <c r="AG31" s="134">
        <f t="shared" ca="1" si="9"/>
        <v>0</v>
      </c>
    </row>
    <row r="32" spans="1:33" s="20" customFormat="1" ht="15" customHeight="1" x14ac:dyDescent="0.15">
      <c r="A32" s="148" t="str">
        <f>IFERROR(INDEX(事業所!$D$2:$AH$2,MATCH(ROW()-3,事業所!$D$47:$AH$47,0)),"")</f>
        <v/>
      </c>
      <c r="C32" s="285"/>
      <c r="D32" s="285"/>
      <c r="E32" s="285"/>
      <c r="F32" s="147">
        <f t="shared" si="0"/>
        <v>0</v>
      </c>
      <c r="H32" s="285"/>
      <c r="I32" s="285"/>
      <c r="J32" s="147">
        <f t="shared" si="1"/>
        <v>0</v>
      </c>
      <c r="L32" s="285"/>
      <c r="N32" s="141">
        <f>IF($A32&lt;&gt;"",INDEX(事業所!$D$25:$AH$25,DAY($A32)),0)</f>
        <v>0</v>
      </c>
      <c r="O32" s="140">
        <f t="shared" si="2"/>
        <v>0</v>
      </c>
      <c r="P32" s="145">
        <f>IF($A32&lt;&gt;"",INDEX(お客様!$D$25:$AH$25,DAY($A32)),0)</f>
        <v>0</v>
      </c>
      <c r="Q32" s="144">
        <f ca="1">IF($A32&lt;&gt;"",SUMPRODUCT(お客様!$B$78:$B$86,OFFSET(お客様!$C$78:$C$86,,DAY($A32)))+(50*OFFSET(お客様!$C$101,,DAY($A32))),0)</f>
        <v>0</v>
      </c>
      <c r="R32" s="143">
        <f>IF($A32&lt;&gt;"",INDEX(お客様!$D$62:$AH$62,DAY($A32)),0)</f>
        <v>0</v>
      </c>
      <c r="S32" s="142">
        <f ca="1">IF($A32&lt;&gt;"",SUMPRODUCT(お客様!$B$88:$B$96,OFFSET(お客様!$C$88:$C$96,,DAY($A32)))+(50*OFFSET(お客様!$C$102,,DAY($A32))),0)</f>
        <v>0</v>
      </c>
      <c r="T32" s="134">
        <f t="shared" si="3"/>
        <v>0</v>
      </c>
      <c r="U32" s="134">
        <f t="shared" ca="1" si="3"/>
        <v>0</v>
      </c>
      <c r="W32" s="141">
        <f t="shared" si="4"/>
        <v>0</v>
      </c>
      <c r="X32" s="140">
        <f t="shared" si="5"/>
        <v>0</v>
      </c>
      <c r="Y32" s="139">
        <f>IF($A32&lt;&gt;"",INDEX(事業所!$D$12:$AH$12,DAY($A32)),0)</f>
        <v>0</v>
      </c>
      <c r="Z32" s="138">
        <f t="shared" si="6"/>
        <v>0</v>
      </c>
      <c r="AA32" s="120">
        <f t="shared" si="7"/>
        <v>0</v>
      </c>
      <c r="AB32" s="134">
        <f t="shared" ca="1" si="10"/>
        <v>0</v>
      </c>
      <c r="AC32" s="119"/>
      <c r="AD32" s="288">
        <f t="shared" si="11"/>
        <v>0</v>
      </c>
      <c r="AE32" s="136">
        <f t="shared" si="8"/>
        <v>0</v>
      </c>
      <c r="AF32" s="135">
        <f t="shared" si="9"/>
        <v>0</v>
      </c>
      <c r="AG32" s="134">
        <f t="shared" ca="1" si="9"/>
        <v>0</v>
      </c>
    </row>
    <row r="33" spans="1:33" s="20" customFormat="1" ht="15" customHeight="1" x14ac:dyDescent="0.15">
      <c r="A33" s="148" t="str">
        <f>IFERROR(INDEX(事業所!$D$2:$AH$2,MATCH(ROW()-3,事業所!$D$47:$AH$47,0)),"")</f>
        <v/>
      </c>
      <c r="C33" s="285"/>
      <c r="D33" s="285"/>
      <c r="E33" s="285"/>
      <c r="F33" s="147">
        <f t="shared" si="0"/>
        <v>0</v>
      </c>
      <c r="H33" s="285"/>
      <c r="I33" s="285"/>
      <c r="J33" s="147">
        <f t="shared" si="1"/>
        <v>0</v>
      </c>
      <c r="L33" s="285"/>
      <c r="N33" s="141">
        <f>IF($A33&lt;&gt;"",INDEX(事業所!$D$25:$AH$25,DAY($A33)),0)</f>
        <v>0</v>
      </c>
      <c r="O33" s="140">
        <f t="shared" si="2"/>
        <v>0</v>
      </c>
      <c r="P33" s="145">
        <f>IF($A33&lt;&gt;"",INDEX(お客様!$D$25:$AH$25,DAY($A33)),0)</f>
        <v>0</v>
      </c>
      <c r="Q33" s="144">
        <f ca="1">IF($A33&lt;&gt;"",SUMPRODUCT(お客様!$B$78:$B$86,OFFSET(お客様!$C$78:$C$86,,DAY($A33)))+(50*OFFSET(お客様!$C$101,,DAY($A33))),0)</f>
        <v>0</v>
      </c>
      <c r="R33" s="143">
        <f>IF($A33&lt;&gt;"",INDEX(お客様!$D$62:$AH$62,DAY($A33)),0)</f>
        <v>0</v>
      </c>
      <c r="S33" s="142">
        <f ca="1">IF($A33&lt;&gt;"",SUMPRODUCT(お客様!$B$88:$B$96,OFFSET(お客様!$C$88:$C$96,,DAY($A33)))+(50*OFFSET(お客様!$C$102,,DAY($A33))),0)</f>
        <v>0</v>
      </c>
      <c r="T33" s="134">
        <f t="shared" si="3"/>
        <v>0</v>
      </c>
      <c r="U33" s="134">
        <f t="shared" ca="1" si="3"/>
        <v>0</v>
      </c>
      <c r="W33" s="141">
        <f t="shared" si="4"/>
        <v>0</v>
      </c>
      <c r="X33" s="140">
        <f t="shared" si="5"/>
        <v>0</v>
      </c>
      <c r="Y33" s="139">
        <f>IF($A33&lt;&gt;"",INDEX(事業所!$D$12:$AH$12,DAY($A33)),0)</f>
        <v>0</v>
      </c>
      <c r="Z33" s="138">
        <f t="shared" si="6"/>
        <v>0</v>
      </c>
      <c r="AA33" s="120">
        <f t="shared" si="7"/>
        <v>0</v>
      </c>
      <c r="AB33" s="134">
        <f t="shared" ca="1" si="10"/>
        <v>0</v>
      </c>
      <c r="AC33" s="119"/>
      <c r="AD33" s="288">
        <f t="shared" si="11"/>
        <v>0</v>
      </c>
      <c r="AE33" s="136">
        <f t="shared" si="8"/>
        <v>0</v>
      </c>
      <c r="AF33" s="135">
        <f t="shared" si="9"/>
        <v>0</v>
      </c>
      <c r="AG33" s="134">
        <f t="shared" ca="1" si="9"/>
        <v>0</v>
      </c>
    </row>
    <row r="34" spans="1:33" s="20" customFormat="1" ht="15" customHeight="1" thickBot="1" x14ac:dyDescent="0.2">
      <c r="A34" s="133" t="str">
        <f>IFERROR(INDEX(事業所!$D$2:$AH$2,MATCH(ROW()-3,事業所!$D$47:$AH$47,0)),"")</f>
        <v/>
      </c>
      <c r="C34" s="286"/>
      <c r="D34" s="286"/>
      <c r="E34" s="286"/>
      <c r="F34" s="131">
        <f t="shared" si="0"/>
        <v>0</v>
      </c>
      <c r="H34" s="287"/>
      <c r="I34" s="287"/>
      <c r="J34" s="130">
        <f t="shared" si="1"/>
        <v>0</v>
      </c>
      <c r="L34" s="287"/>
      <c r="N34" s="124">
        <f>IF($A34&lt;&gt;"",INDEX(事業所!$D$25:$AH$25,DAY($A34)),0)</f>
        <v>0</v>
      </c>
      <c r="O34" s="123">
        <f t="shared" si="2"/>
        <v>0</v>
      </c>
      <c r="P34" s="128">
        <f>IF($A34&lt;&gt;"",INDEX(お客様!$D$25:$AH$25,DAY($A34)),0)</f>
        <v>0</v>
      </c>
      <c r="Q34" s="127">
        <f ca="1">IF($A34&lt;&gt;"",SUMPRODUCT(お客様!$B$78:$B$86,OFFSET(お客様!$C$78:$C$86,,DAY($A34)))+(50*OFFSET(お客様!$C$101,,DAY($A34))),0)</f>
        <v>0</v>
      </c>
      <c r="R34" s="126">
        <f>IF($A34&lt;&gt;"",INDEX(お客様!$D$62:$AH$62,DAY($A34)),0)</f>
        <v>0</v>
      </c>
      <c r="S34" s="125">
        <f ca="1">IF($A34&lt;&gt;"",SUMPRODUCT(お客様!$B$88:$B$96,OFFSET(お客様!$C$88:$C$96,,DAY($A34)))+(50*OFFSET(お客様!$C$102,,DAY($A34))),0)</f>
        <v>0</v>
      </c>
      <c r="T34" s="115">
        <f t="shared" si="3"/>
        <v>0</v>
      </c>
      <c r="U34" s="115">
        <f t="shared" ca="1" si="3"/>
        <v>0</v>
      </c>
      <c r="W34" s="124">
        <f t="shared" si="4"/>
        <v>0</v>
      </c>
      <c r="X34" s="123">
        <f t="shared" si="5"/>
        <v>0</v>
      </c>
      <c r="Y34" s="122">
        <f>IF($A34&lt;&gt;"",INDEX(事業所!$D$12:$AH$12,DAY($A34)),0)</f>
        <v>0</v>
      </c>
      <c r="Z34" s="121">
        <f t="shared" si="6"/>
        <v>0</v>
      </c>
      <c r="AA34" s="120">
        <f t="shared" si="7"/>
        <v>0</v>
      </c>
      <c r="AB34" s="115">
        <f t="shared" ca="1" si="10"/>
        <v>0</v>
      </c>
      <c r="AC34" s="119"/>
      <c r="AD34" s="289">
        <f t="shared" si="11"/>
        <v>0</v>
      </c>
      <c r="AE34" s="117">
        <f t="shared" si="8"/>
        <v>0</v>
      </c>
      <c r="AF34" s="116">
        <f t="shared" si="9"/>
        <v>0</v>
      </c>
      <c r="AG34" s="115">
        <f t="shared" ca="1" si="9"/>
        <v>0</v>
      </c>
    </row>
    <row r="35" spans="1:33" s="20" customFormat="1" ht="15" customHeight="1" thickBot="1" x14ac:dyDescent="0.2">
      <c r="A35" s="114" t="s">
        <v>58</v>
      </c>
      <c r="C35" s="113">
        <f>SUM(C$4:C$34)</f>
        <v>459350</v>
      </c>
      <c r="D35" s="112">
        <f>SUM(D$4:D$34)</f>
        <v>15000</v>
      </c>
      <c r="E35" s="111">
        <f>SUM(E$4:E$34)</f>
        <v>9500</v>
      </c>
      <c r="F35" s="110">
        <f>SUM(F$4:F$34)</f>
        <v>483850</v>
      </c>
      <c r="H35" s="109"/>
      <c r="I35" s="109"/>
      <c r="J35" s="109"/>
      <c r="L35" s="108">
        <f>SUM(L$4:L$34)</f>
        <v>0</v>
      </c>
      <c r="N35" s="107">
        <f t="shared" ref="N35:U35" si="12">SUM(N4:N34)</f>
        <v>298</v>
      </c>
      <c r="O35" s="100">
        <f t="shared" si="12"/>
        <v>89400</v>
      </c>
      <c r="P35" s="106">
        <f t="shared" si="12"/>
        <v>834</v>
      </c>
      <c r="Q35" s="105">
        <f t="shared" ca="1" si="12"/>
        <v>372150</v>
      </c>
      <c r="R35" s="104">
        <f t="shared" si="12"/>
        <v>47</v>
      </c>
      <c r="S35" s="103">
        <f t="shared" ca="1" si="12"/>
        <v>22300</v>
      </c>
      <c r="T35" s="102">
        <f t="shared" si="12"/>
        <v>1179</v>
      </c>
      <c r="U35" s="92">
        <f t="shared" ca="1" si="12"/>
        <v>483850</v>
      </c>
      <c r="W35" s="101">
        <f t="shared" ref="W35:AB35" si="13">SUM(W4:W34)</f>
        <v>298</v>
      </c>
      <c r="X35" s="100">
        <f t="shared" si="13"/>
        <v>59600</v>
      </c>
      <c r="Y35" s="99">
        <f t="shared" si="13"/>
        <v>507</v>
      </c>
      <c r="Z35" s="98">
        <f t="shared" si="13"/>
        <v>253500</v>
      </c>
      <c r="AA35" s="97">
        <f t="shared" si="13"/>
        <v>1686</v>
      </c>
      <c r="AB35" s="92">
        <f t="shared" ca="1" si="13"/>
        <v>796950</v>
      </c>
      <c r="AC35" s="96"/>
      <c r="AD35" s="95">
        <f>SUM(AD4:AD34)</f>
        <v>220</v>
      </c>
      <c r="AE35" s="94">
        <f>SUM(AE4:AE34)</f>
        <v>110000</v>
      </c>
      <c r="AF35" s="93">
        <f>SUM(AF4:AF34)</f>
        <v>1906</v>
      </c>
      <c r="AG35" s="92">
        <f ca="1">SUM(AG4:AG34)</f>
        <v>906950</v>
      </c>
    </row>
    <row r="36" spans="1:33" s="20" customFormat="1" ht="15" customHeight="1" thickBot="1" x14ac:dyDescent="0.2">
      <c r="C36" s="511" t="s">
        <v>105</v>
      </c>
      <c r="D36" s="512"/>
      <c r="E36" s="91">
        <f>($E$2+$E$35+$D$35)-$L$35</f>
        <v>65500</v>
      </c>
      <c r="F36" s="90"/>
    </row>
    <row r="37" spans="1:33" ht="15" customHeight="1" x14ac:dyDescent="0.15">
      <c r="C37" s="291"/>
      <c r="D37" s="291"/>
      <c r="E37" s="291"/>
      <c r="F37" s="291"/>
      <c r="H37" s="291"/>
      <c r="I37" s="291"/>
      <c r="J37" s="291"/>
    </row>
    <row r="38" spans="1:33" ht="15" customHeight="1" x14ac:dyDescent="0.15">
      <c r="A38" s="292"/>
      <c r="B38" s="292"/>
      <c r="C38" s="292"/>
      <c r="D38" s="292"/>
      <c r="E38" s="292"/>
      <c r="G38" s="292"/>
      <c r="H38" s="292"/>
    </row>
    <row r="40" spans="1:33" ht="15" customHeight="1" x14ac:dyDescent="0.15">
      <c r="C40" s="290" t="s">
        <v>208</v>
      </c>
      <c r="D40" s="290" t="s">
        <v>202</v>
      </c>
      <c r="E40" s="290" t="s">
        <v>209</v>
      </c>
      <c r="F40" s="290" t="s">
        <v>207</v>
      </c>
    </row>
    <row r="59" spans="13:17" ht="15" customHeight="1" x14ac:dyDescent="0.15">
      <c r="M59" s="293"/>
      <c r="N59" s="293"/>
      <c r="P59" s="293"/>
      <c r="Q59" s="293"/>
    </row>
    <row r="60" spans="13:17" ht="15" customHeight="1" x14ac:dyDescent="0.15">
      <c r="M60" s="294"/>
      <c r="N60" s="294"/>
      <c r="P60" s="294"/>
      <c r="Q60" s="294"/>
    </row>
    <row r="61" spans="13:17" ht="15" customHeight="1" x14ac:dyDescent="0.15">
      <c r="M61" s="294"/>
      <c r="N61" s="294"/>
      <c r="P61" s="294"/>
      <c r="Q61" s="294"/>
    </row>
    <row r="62" spans="13:17" ht="15" customHeight="1" x14ac:dyDescent="0.15">
      <c r="M62" s="294"/>
      <c r="N62" s="294"/>
      <c r="P62" s="294"/>
      <c r="Q62" s="294"/>
    </row>
    <row r="63" spans="13:17" ht="15" customHeight="1" x14ac:dyDescent="0.15">
      <c r="M63" s="294"/>
      <c r="N63" s="294"/>
      <c r="P63" s="294"/>
      <c r="Q63" s="294"/>
    </row>
    <row r="64" spans="13:17" ht="15" customHeight="1" x14ac:dyDescent="0.15">
      <c r="P64" s="294"/>
      <c r="Q64" s="294"/>
    </row>
    <row r="65" spans="13:17" ht="15" customHeight="1" x14ac:dyDescent="0.15">
      <c r="P65" s="294"/>
      <c r="Q65" s="294"/>
    </row>
    <row r="66" spans="13:17" ht="15" customHeight="1" x14ac:dyDescent="0.15">
      <c r="P66" s="294"/>
      <c r="Q66" s="294"/>
    </row>
    <row r="67" spans="13:17" ht="15" customHeight="1" x14ac:dyDescent="0.15">
      <c r="P67" s="294"/>
      <c r="Q67" s="294"/>
    </row>
    <row r="68" spans="13:17" ht="15" customHeight="1" x14ac:dyDescent="0.15">
      <c r="M68" s="293"/>
      <c r="N68" s="293"/>
      <c r="P68" s="294"/>
      <c r="Q68" s="294"/>
    </row>
    <row r="73" spans="13:17" ht="15" customHeight="1" x14ac:dyDescent="0.15">
      <c r="M73" s="293"/>
      <c r="N73" s="293"/>
      <c r="P73" s="293"/>
      <c r="Q73" s="293"/>
    </row>
    <row r="74" spans="13:17" ht="15" customHeight="1" x14ac:dyDescent="0.15">
      <c r="M74" s="294"/>
      <c r="N74" s="294"/>
      <c r="P74" s="294"/>
      <c r="Q74" s="294"/>
    </row>
    <row r="75" spans="13:17" ht="15" customHeight="1" x14ac:dyDescent="0.15">
      <c r="M75" s="294"/>
      <c r="N75" s="294"/>
      <c r="P75" s="294"/>
      <c r="Q75" s="294"/>
    </row>
    <row r="76" spans="13:17" ht="15" customHeight="1" x14ac:dyDescent="0.15">
      <c r="M76" s="294"/>
      <c r="N76" s="294"/>
      <c r="P76" s="294"/>
      <c r="Q76" s="294"/>
    </row>
    <row r="77" spans="13:17" ht="15" customHeight="1" x14ac:dyDescent="0.15">
      <c r="M77" s="294"/>
      <c r="N77" s="294"/>
      <c r="P77" s="294"/>
      <c r="Q77" s="294"/>
    </row>
    <row r="78" spans="13:17" ht="15" customHeight="1" x14ac:dyDescent="0.15">
      <c r="P78" s="294"/>
      <c r="Q78" s="294"/>
    </row>
    <row r="79" spans="13:17" ht="15" customHeight="1" x14ac:dyDescent="0.15">
      <c r="P79" s="294"/>
      <c r="Q79" s="294"/>
    </row>
    <row r="80" spans="13:17" ht="15" customHeight="1" x14ac:dyDescent="0.15">
      <c r="P80" s="294"/>
      <c r="Q80" s="294"/>
    </row>
    <row r="81" spans="13:17" ht="15" customHeight="1" x14ac:dyDescent="0.15">
      <c r="P81" s="294"/>
      <c r="Q81" s="294"/>
    </row>
    <row r="82" spans="13:17" ht="15" customHeight="1" x14ac:dyDescent="0.15">
      <c r="M82" s="293"/>
      <c r="N82" s="293"/>
      <c r="P82" s="294"/>
      <c r="Q82" s="294"/>
    </row>
    <row r="158" s="290" customFormat="1" ht="15" customHeight="1" x14ac:dyDescent="0.15"/>
  </sheetData>
  <sheetProtection sheet="1" objects="1" scenarios="1" formatCells="0"/>
  <mergeCells count="18">
    <mergeCell ref="A1:A3"/>
    <mergeCell ref="C1:F1"/>
    <mergeCell ref="H1:J2"/>
    <mergeCell ref="C36:D36"/>
    <mergeCell ref="L1:L3"/>
    <mergeCell ref="W1:AB1"/>
    <mergeCell ref="AD1:AG1"/>
    <mergeCell ref="C2:D2"/>
    <mergeCell ref="AF2:AG2"/>
    <mergeCell ref="R2:S2"/>
    <mergeCell ref="T2:U2"/>
    <mergeCell ref="W2:X2"/>
    <mergeCell ref="Y2:Z2"/>
    <mergeCell ref="AA2:AB2"/>
    <mergeCell ref="AD2:AE2"/>
    <mergeCell ref="N2:O2"/>
    <mergeCell ref="P2:Q2"/>
    <mergeCell ref="N1:U1"/>
  </mergeCells>
  <phoneticPr fontId="1"/>
  <conditionalFormatting sqref="A4:AG34">
    <cfRule type="expression" dxfId="6" priority="3">
      <formula>ISEVEN(ROW()-1)</formula>
    </cfRule>
  </conditionalFormatting>
  <conditionalFormatting sqref="F4:F34 U4:U34">
    <cfRule type="expression" dxfId="5" priority="1">
      <formula>$F4&lt;&gt;$U4</formula>
    </cfRule>
  </conditionalFormatting>
  <printOptions horizontalCentered="1" verticalCentered="1"/>
  <pageMargins left="0" right="0" top="0" bottom="0" header="0.39370078740157483" footer="0.23622047244094491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A1:J31"/>
  <sheetViews>
    <sheetView view="pageBreakPreview" zoomScaleNormal="100" zoomScaleSheetLayoutView="100" workbookViewId="0">
      <selection activeCell="D9" sqref="D9"/>
    </sheetView>
  </sheetViews>
  <sheetFormatPr defaultColWidth="9" defaultRowHeight="14.25" x14ac:dyDescent="0.15"/>
  <cols>
    <col min="1" max="2" width="12.75" style="3" customWidth="1"/>
    <col min="3" max="4" width="9.5" style="3" customWidth="1"/>
    <col min="5" max="5" width="14.75" style="3" customWidth="1"/>
    <col min="6" max="6" width="23" style="3" customWidth="1"/>
    <col min="7" max="10" width="2.625" style="5" customWidth="1"/>
    <col min="11" max="16384" width="9" style="3"/>
  </cols>
  <sheetData>
    <row r="1" spans="1:10" ht="24.95" customHeight="1" x14ac:dyDescent="0.15">
      <c r="A1" s="517" t="s">
        <v>168</v>
      </c>
      <c r="B1" s="517"/>
      <c r="C1" s="517"/>
      <c r="D1" s="517"/>
      <c r="E1" s="517"/>
      <c r="F1" s="517"/>
    </row>
    <row r="2" spans="1:10" ht="24.95" customHeight="1" x14ac:dyDescent="0.15">
      <c r="A2" s="196"/>
      <c r="B2" s="196"/>
      <c r="C2" s="196"/>
      <c r="D2" s="518">
        <f ca="1">TODAY()</f>
        <v>44992</v>
      </c>
      <c r="E2" s="518"/>
      <c r="F2" s="518"/>
    </row>
    <row r="3" spans="1:10" ht="24.95" customHeight="1" x14ac:dyDescent="0.15">
      <c r="A3" s="519" t="s">
        <v>169</v>
      </c>
      <c r="B3" s="519"/>
      <c r="C3" s="519"/>
      <c r="D3" s="197"/>
      <c r="E3" s="197"/>
      <c r="F3" s="197"/>
    </row>
    <row r="4" spans="1:10" x14ac:dyDescent="0.15">
      <c r="D4" s="10" t="s">
        <v>15</v>
      </c>
      <c r="E4" s="10"/>
      <c r="F4" s="10"/>
    </row>
    <row r="5" spans="1:10" x14ac:dyDescent="0.15">
      <c r="D5" s="10" t="s">
        <v>16</v>
      </c>
      <c r="E5" s="10"/>
      <c r="F5" s="10"/>
    </row>
    <row r="6" spans="1:10" x14ac:dyDescent="0.15">
      <c r="A6" s="3" t="s">
        <v>170</v>
      </c>
      <c r="D6" s="10" t="s">
        <v>7</v>
      </c>
      <c r="E6" s="10"/>
      <c r="F6" s="10"/>
    </row>
    <row r="7" spans="1:10" x14ac:dyDescent="0.15">
      <c r="D7" s="10" t="s">
        <v>17</v>
      </c>
      <c r="E7" s="10"/>
      <c r="F7" s="10"/>
    </row>
    <row r="8" spans="1:10" x14ac:dyDescent="0.15">
      <c r="D8" s="10"/>
      <c r="E8" s="10" t="s">
        <v>14</v>
      </c>
      <c r="F8" s="10"/>
    </row>
    <row r="9" spans="1:10" x14ac:dyDescent="0.15">
      <c r="D9" s="10" t="s">
        <v>197</v>
      </c>
      <c r="E9" s="10"/>
      <c r="F9" s="10"/>
    </row>
    <row r="10" spans="1:10" ht="9.9499999999999993" customHeight="1" x14ac:dyDescent="0.15">
      <c r="D10" s="10"/>
      <c r="E10" s="10"/>
      <c r="F10" s="10"/>
    </row>
    <row r="11" spans="1:10" ht="30.95" customHeight="1" x14ac:dyDescent="0.15">
      <c r="A11" s="520">
        <f>+E28</f>
        <v>0</v>
      </c>
      <c r="B11" s="520"/>
      <c r="C11" s="520"/>
      <c r="D11" s="520"/>
      <c r="E11" s="520"/>
      <c r="F11" s="520"/>
      <c r="G11" s="12"/>
      <c r="H11" s="12"/>
      <c r="I11" s="12"/>
      <c r="J11" s="12"/>
    </row>
    <row r="12" spans="1:10" ht="9.9499999999999993" customHeight="1" x14ac:dyDescent="0.15">
      <c r="A12" s="10"/>
      <c r="B12" s="10"/>
      <c r="C12" s="10"/>
      <c r="D12" s="10"/>
      <c r="E12" s="10"/>
      <c r="F12" s="10"/>
      <c r="G12" s="12"/>
      <c r="H12" s="12"/>
      <c r="I12" s="12"/>
      <c r="J12" s="12"/>
    </row>
    <row r="13" spans="1:10" ht="24.95" customHeight="1" thickBot="1" x14ac:dyDescent="0.2">
      <c r="A13" s="195" t="s">
        <v>171</v>
      </c>
      <c r="B13" s="195" t="s">
        <v>172</v>
      </c>
      <c r="C13" s="195" t="s">
        <v>173</v>
      </c>
      <c r="D13" s="195" t="s">
        <v>136</v>
      </c>
      <c r="E13" s="195" t="s">
        <v>10</v>
      </c>
      <c r="F13" s="194" t="s">
        <v>174</v>
      </c>
    </row>
    <row r="14" spans="1:10" ht="24.95" customHeight="1" x14ac:dyDescent="0.15">
      <c r="A14" s="198"/>
      <c r="B14" s="199"/>
      <c r="C14" s="200"/>
      <c r="D14" s="201"/>
      <c r="E14" s="202">
        <f>+C14*D14</f>
        <v>0</v>
      </c>
      <c r="F14" s="203"/>
    </row>
    <row r="15" spans="1:10" ht="24.95" customHeight="1" x14ac:dyDescent="0.15">
      <c r="A15" s="204"/>
      <c r="B15" s="205"/>
      <c r="C15" s="206"/>
      <c r="D15" s="206"/>
      <c r="E15" s="207"/>
      <c r="F15" s="208"/>
    </row>
    <row r="16" spans="1:10" ht="24.95" customHeight="1" x14ac:dyDescent="0.15">
      <c r="A16" s="205"/>
      <c r="B16" s="209"/>
      <c r="C16" s="206"/>
      <c r="D16" s="206"/>
      <c r="E16" s="207"/>
      <c r="F16" s="210"/>
    </row>
    <row r="17" spans="1:10" ht="24.95" customHeight="1" x14ac:dyDescent="0.15">
      <c r="A17" s="205"/>
      <c r="B17" s="209"/>
      <c r="C17" s="206"/>
      <c r="D17" s="206"/>
      <c r="E17" s="207"/>
      <c r="F17" s="210"/>
    </row>
    <row r="18" spans="1:10" ht="24.95" customHeight="1" x14ac:dyDescent="0.15">
      <c r="A18" s="205"/>
      <c r="B18" s="209"/>
      <c r="C18" s="206"/>
      <c r="D18" s="206"/>
      <c r="E18" s="207"/>
      <c r="F18" s="210"/>
    </row>
    <row r="19" spans="1:10" ht="24.95" customHeight="1" x14ac:dyDescent="0.15">
      <c r="A19" s="205"/>
      <c r="B19" s="209"/>
      <c r="C19" s="206"/>
      <c r="D19" s="206"/>
      <c r="E19" s="207"/>
      <c r="F19" s="210"/>
    </row>
    <row r="20" spans="1:10" ht="24.95" customHeight="1" x14ac:dyDescent="0.15">
      <c r="A20" s="205"/>
      <c r="B20" s="209"/>
      <c r="C20" s="206"/>
      <c r="D20" s="206"/>
      <c r="E20" s="207"/>
      <c r="F20" s="210"/>
    </row>
    <row r="21" spans="1:10" ht="24.95" customHeight="1" x14ac:dyDescent="0.15">
      <c r="A21" s="205"/>
      <c r="B21" s="209"/>
      <c r="C21" s="206"/>
      <c r="D21" s="206"/>
      <c r="E21" s="207"/>
      <c r="F21" s="210"/>
    </row>
    <row r="22" spans="1:10" ht="24.95" customHeight="1" x14ac:dyDescent="0.15">
      <c r="A22" s="205"/>
      <c r="B22" s="209"/>
      <c r="C22" s="206"/>
      <c r="D22" s="206"/>
      <c r="E22" s="207"/>
      <c r="F22" s="210"/>
    </row>
    <row r="23" spans="1:10" ht="24.95" customHeight="1" x14ac:dyDescent="0.15">
      <c r="A23" s="205"/>
      <c r="B23" s="209"/>
      <c r="C23" s="206"/>
      <c r="D23" s="206"/>
      <c r="E23" s="207"/>
      <c r="F23" s="210"/>
    </row>
    <row r="24" spans="1:10" ht="24.95" customHeight="1" x14ac:dyDescent="0.15">
      <c r="A24" s="205"/>
      <c r="B24" s="209"/>
      <c r="C24" s="206"/>
      <c r="D24" s="206"/>
      <c r="E24" s="207"/>
      <c r="F24" s="210"/>
    </row>
    <row r="25" spans="1:10" ht="24.95" customHeight="1" x14ac:dyDescent="0.15">
      <c r="A25" s="205"/>
      <c r="B25" s="209"/>
      <c r="C25" s="206"/>
      <c r="D25" s="206"/>
      <c r="E25" s="207"/>
      <c r="F25" s="210"/>
    </row>
    <row r="26" spans="1:10" ht="24.95" customHeight="1" x14ac:dyDescent="0.15">
      <c r="A26" s="205"/>
      <c r="B26" s="205"/>
      <c r="C26" s="211"/>
      <c r="D26" s="212"/>
      <c r="E26" s="207"/>
      <c r="F26" s="213"/>
    </row>
    <row r="27" spans="1:10" ht="24.95" customHeight="1" thickBot="1" x14ac:dyDescent="0.2">
      <c r="A27" s="214"/>
      <c r="B27" s="215"/>
      <c r="C27" s="216"/>
      <c r="D27" s="217"/>
      <c r="E27" s="218"/>
      <c r="F27" s="219"/>
    </row>
    <row r="28" spans="1:10" ht="24.95" customHeight="1" thickTop="1" x14ac:dyDescent="0.15">
      <c r="A28" s="521" t="s">
        <v>11</v>
      </c>
      <c r="B28" s="522"/>
      <c r="C28" s="522"/>
      <c r="D28" s="523"/>
      <c r="E28" s="524">
        <f>SUM($E14:$F27)</f>
        <v>0</v>
      </c>
      <c r="F28" s="525"/>
      <c r="G28" s="12"/>
      <c r="H28" s="12"/>
      <c r="I28" s="12"/>
      <c r="J28" s="12"/>
    </row>
    <row r="29" spans="1:10" ht="28.5" customHeight="1" x14ac:dyDescent="0.15">
      <c r="A29" s="515" t="s">
        <v>175</v>
      </c>
      <c r="B29" s="515"/>
      <c r="C29" s="515"/>
      <c r="D29" s="515"/>
      <c r="E29" s="515"/>
      <c r="F29" s="515"/>
      <c r="G29" s="12"/>
      <c r="H29" s="12"/>
      <c r="I29" s="12"/>
      <c r="J29" s="12"/>
    </row>
    <row r="30" spans="1:10" ht="24.75" customHeight="1" x14ac:dyDescent="0.15">
      <c r="A30" s="516" t="s">
        <v>176</v>
      </c>
      <c r="B30" s="516"/>
      <c r="C30" s="516"/>
      <c r="D30" s="516"/>
      <c r="E30" s="516"/>
      <c r="F30" s="516"/>
    </row>
    <row r="31" spans="1:10" x14ac:dyDescent="0.15">
      <c r="G31" s="12"/>
      <c r="H31" s="12"/>
      <c r="I31" s="12"/>
      <c r="J31" s="12"/>
    </row>
  </sheetData>
  <mergeCells count="8">
    <mergeCell ref="A29:F29"/>
    <mergeCell ref="A30:F30"/>
    <mergeCell ref="A1:F1"/>
    <mergeCell ref="D2:F2"/>
    <mergeCell ref="A3:C3"/>
    <mergeCell ref="A11:F11"/>
    <mergeCell ref="A28:D28"/>
    <mergeCell ref="E28:F28"/>
  </mergeCells>
  <phoneticPr fontId="1"/>
  <dataValidations count="1">
    <dataValidation imeMode="off" allowBlank="1" showInputMessage="1" showErrorMessage="1" sqref="D2:E2" xr:uid="{00000000-0002-0000-0400-000000000000}"/>
  </dataValidations>
  <printOptions horizontalCentered="1" verticalCentered="1"/>
  <pageMargins left="0.59055118110236227" right="0.59055118110236227" top="0.78740157480314965" bottom="0.78740157480314965" header="0.31496062992125984" footer="0.31496062992125984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31"/>
  <sheetViews>
    <sheetView view="pageBreakPreview" topLeftCell="A10" zoomScaleNormal="100" zoomScaleSheetLayoutView="100" workbookViewId="0">
      <selection activeCell="A3" sqref="A3:C3"/>
    </sheetView>
  </sheetViews>
  <sheetFormatPr defaultColWidth="9" defaultRowHeight="14.25" x14ac:dyDescent="0.15"/>
  <cols>
    <col min="1" max="2" width="12.75" style="3" customWidth="1"/>
    <col min="3" max="4" width="9.5" style="3" customWidth="1"/>
    <col min="5" max="5" width="14.75" style="3" customWidth="1"/>
    <col min="6" max="6" width="23" style="3" customWidth="1"/>
    <col min="7" max="10" width="2.625" style="5" customWidth="1"/>
    <col min="11" max="16384" width="9" style="3"/>
  </cols>
  <sheetData>
    <row r="1" spans="1:10" ht="24.95" customHeight="1" x14ac:dyDescent="0.15">
      <c r="A1" s="517" t="s">
        <v>168</v>
      </c>
      <c r="B1" s="517"/>
      <c r="C1" s="517"/>
      <c r="D1" s="517"/>
      <c r="E1" s="517"/>
      <c r="F1" s="517"/>
    </row>
    <row r="2" spans="1:10" ht="24.95" customHeight="1" x14ac:dyDescent="0.15">
      <c r="A2" s="196"/>
      <c r="B2" s="196"/>
      <c r="C2" s="196"/>
      <c r="D2" s="518">
        <v>44985</v>
      </c>
      <c r="E2" s="518"/>
      <c r="F2" s="518"/>
    </row>
    <row r="3" spans="1:10" ht="24.95" customHeight="1" x14ac:dyDescent="0.15">
      <c r="A3" s="519" t="s">
        <v>204</v>
      </c>
      <c r="B3" s="519"/>
      <c r="C3" s="519"/>
      <c r="D3" s="197"/>
      <c r="E3" s="197"/>
      <c r="F3" s="197"/>
    </row>
    <row r="4" spans="1:10" x14ac:dyDescent="0.15">
      <c r="D4" s="10" t="s">
        <v>15</v>
      </c>
      <c r="E4" s="10"/>
      <c r="F4" s="10"/>
    </row>
    <row r="5" spans="1:10" x14ac:dyDescent="0.15">
      <c r="D5" s="10" t="s">
        <v>16</v>
      </c>
      <c r="E5" s="10"/>
      <c r="F5" s="10"/>
    </row>
    <row r="6" spans="1:10" x14ac:dyDescent="0.15">
      <c r="A6" s="3" t="s">
        <v>170</v>
      </c>
      <c r="D6" s="10" t="s">
        <v>7</v>
      </c>
      <c r="E6" s="10"/>
      <c r="F6" s="10"/>
    </row>
    <row r="7" spans="1:10" x14ac:dyDescent="0.15">
      <c r="D7" s="10" t="s">
        <v>17</v>
      </c>
      <c r="E7" s="10"/>
      <c r="F7" s="10"/>
    </row>
    <row r="8" spans="1:10" x14ac:dyDescent="0.15">
      <c r="D8" s="10"/>
      <c r="E8" s="10" t="s">
        <v>14</v>
      </c>
      <c r="F8" s="10"/>
    </row>
    <row r="9" spans="1:10" x14ac:dyDescent="0.15">
      <c r="D9" s="10" t="s">
        <v>197</v>
      </c>
      <c r="E9" s="10"/>
      <c r="F9" s="10"/>
    </row>
    <row r="10" spans="1:10" ht="9.9499999999999993" customHeight="1" x14ac:dyDescent="0.15">
      <c r="D10" s="10"/>
      <c r="E10" s="10"/>
      <c r="F10" s="10"/>
    </row>
    <row r="11" spans="1:10" ht="30.95" customHeight="1" x14ac:dyDescent="0.15">
      <c r="A11" s="520">
        <f>+E28</f>
        <v>7500</v>
      </c>
      <c r="B11" s="520"/>
      <c r="C11" s="520"/>
      <c r="D11" s="520"/>
      <c r="E11" s="520"/>
      <c r="F11" s="520"/>
      <c r="G11" s="12"/>
      <c r="H11" s="12"/>
      <c r="I11" s="12"/>
      <c r="J11" s="12"/>
    </row>
    <row r="12" spans="1:10" ht="9.9499999999999993" customHeight="1" x14ac:dyDescent="0.15">
      <c r="A12" s="10"/>
      <c r="B12" s="10"/>
      <c r="C12" s="10"/>
      <c r="D12" s="10"/>
      <c r="E12" s="10"/>
      <c r="F12" s="10"/>
      <c r="G12" s="12"/>
      <c r="H12" s="12"/>
      <c r="I12" s="12"/>
      <c r="J12" s="12"/>
    </row>
    <row r="13" spans="1:10" ht="24.95" customHeight="1" thickBot="1" x14ac:dyDescent="0.2">
      <c r="A13" s="195" t="s">
        <v>171</v>
      </c>
      <c r="B13" s="195" t="s">
        <v>172</v>
      </c>
      <c r="C13" s="195" t="s">
        <v>173</v>
      </c>
      <c r="D13" s="195" t="s">
        <v>136</v>
      </c>
      <c r="E13" s="195" t="s">
        <v>10</v>
      </c>
      <c r="F13" s="194" t="s">
        <v>174</v>
      </c>
    </row>
    <row r="14" spans="1:10" ht="24.95" customHeight="1" x14ac:dyDescent="0.15">
      <c r="A14" s="198" t="s">
        <v>203</v>
      </c>
      <c r="B14" s="296" t="s">
        <v>195</v>
      </c>
      <c r="C14" s="200">
        <v>500</v>
      </c>
      <c r="D14" s="201">
        <v>15</v>
      </c>
      <c r="E14" s="202">
        <f>+C14*D14</f>
        <v>7500</v>
      </c>
      <c r="F14" s="203"/>
    </row>
    <row r="15" spans="1:10" ht="24.95" customHeight="1" x14ac:dyDescent="0.15">
      <c r="A15" s="204"/>
      <c r="B15" s="205"/>
      <c r="C15" s="206"/>
      <c r="D15" s="206"/>
      <c r="E15" s="207"/>
      <c r="F15" s="208"/>
    </row>
    <row r="16" spans="1:10" ht="24.95" customHeight="1" x14ac:dyDescent="0.15">
      <c r="A16" s="205"/>
      <c r="B16" s="209"/>
      <c r="C16" s="206"/>
      <c r="D16" s="206"/>
      <c r="E16" s="207"/>
      <c r="F16" s="210"/>
    </row>
    <row r="17" spans="1:10" ht="24.95" customHeight="1" x14ac:dyDescent="0.15">
      <c r="A17" s="205"/>
      <c r="B17" s="209"/>
      <c r="C17" s="206"/>
      <c r="D17" s="206"/>
      <c r="E17" s="207"/>
      <c r="F17" s="210"/>
    </row>
    <row r="18" spans="1:10" ht="24.95" customHeight="1" x14ac:dyDescent="0.15">
      <c r="A18" s="205"/>
      <c r="B18" s="209"/>
      <c r="C18" s="206"/>
      <c r="D18" s="206"/>
      <c r="E18" s="207"/>
      <c r="F18" s="210"/>
    </row>
    <row r="19" spans="1:10" ht="24.95" customHeight="1" x14ac:dyDescent="0.15">
      <c r="A19" s="205"/>
      <c r="B19" s="209"/>
      <c r="C19" s="206"/>
      <c r="D19" s="206"/>
      <c r="E19" s="207"/>
      <c r="F19" s="210"/>
    </row>
    <row r="20" spans="1:10" ht="24.95" customHeight="1" x14ac:dyDescent="0.15">
      <c r="A20" s="205"/>
      <c r="B20" s="209"/>
      <c r="C20" s="206"/>
      <c r="D20" s="206"/>
      <c r="E20" s="207"/>
      <c r="F20" s="210"/>
    </row>
    <row r="21" spans="1:10" ht="24.95" customHeight="1" x14ac:dyDescent="0.15">
      <c r="A21" s="205"/>
      <c r="B21" s="209"/>
      <c r="C21" s="206"/>
      <c r="D21" s="206"/>
      <c r="E21" s="207"/>
      <c r="F21" s="210"/>
    </row>
    <row r="22" spans="1:10" ht="24.95" customHeight="1" x14ac:dyDescent="0.15">
      <c r="A22" s="205"/>
      <c r="B22" s="209"/>
      <c r="C22" s="206"/>
      <c r="D22" s="206"/>
      <c r="E22" s="207"/>
      <c r="F22" s="210"/>
    </row>
    <row r="23" spans="1:10" ht="24.95" customHeight="1" x14ac:dyDescent="0.15">
      <c r="A23" s="205"/>
      <c r="B23" s="209"/>
      <c r="C23" s="206"/>
      <c r="D23" s="206"/>
      <c r="E23" s="207"/>
      <c r="F23" s="210"/>
    </row>
    <row r="24" spans="1:10" ht="24.95" customHeight="1" x14ac:dyDescent="0.15">
      <c r="A24" s="205"/>
      <c r="B24" s="209"/>
      <c r="C24" s="206"/>
      <c r="D24" s="206"/>
      <c r="E24" s="207"/>
      <c r="F24" s="210"/>
    </row>
    <row r="25" spans="1:10" ht="24.95" customHeight="1" x14ac:dyDescent="0.15">
      <c r="A25" s="205"/>
      <c r="B25" s="209"/>
      <c r="C25" s="206"/>
      <c r="D25" s="206"/>
      <c r="E25" s="207"/>
      <c r="F25" s="210"/>
    </row>
    <row r="26" spans="1:10" ht="24.95" customHeight="1" x14ac:dyDescent="0.15">
      <c r="A26" s="205"/>
      <c r="B26" s="205"/>
      <c r="C26" s="211"/>
      <c r="D26" s="212"/>
      <c r="E26" s="207"/>
      <c r="F26" s="213"/>
    </row>
    <row r="27" spans="1:10" ht="24.95" customHeight="1" thickBot="1" x14ac:dyDescent="0.2">
      <c r="A27" s="214"/>
      <c r="B27" s="215"/>
      <c r="C27" s="216"/>
      <c r="D27" s="217"/>
      <c r="E27" s="218"/>
      <c r="F27" s="219"/>
    </row>
    <row r="28" spans="1:10" ht="24.95" customHeight="1" thickTop="1" x14ac:dyDescent="0.15">
      <c r="A28" s="521" t="s">
        <v>11</v>
      </c>
      <c r="B28" s="522"/>
      <c r="C28" s="522"/>
      <c r="D28" s="523"/>
      <c r="E28" s="524">
        <f>SUM($E14:$F27)</f>
        <v>7500</v>
      </c>
      <c r="F28" s="525"/>
      <c r="G28" s="12"/>
      <c r="H28" s="12"/>
      <c r="I28" s="12"/>
      <c r="J28" s="12"/>
    </row>
    <row r="29" spans="1:10" ht="28.5" customHeight="1" x14ac:dyDescent="0.15">
      <c r="A29" s="515" t="s">
        <v>175</v>
      </c>
      <c r="B29" s="515"/>
      <c r="C29" s="515"/>
      <c r="D29" s="515"/>
      <c r="E29" s="515"/>
      <c r="F29" s="515"/>
      <c r="G29" s="12"/>
      <c r="H29" s="12"/>
      <c r="I29" s="12"/>
      <c r="J29" s="12"/>
    </row>
    <row r="30" spans="1:10" ht="24.75" customHeight="1" x14ac:dyDescent="0.15">
      <c r="A30" s="516" t="s">
        <v>176</v>
      </c>
      <c r="B30" s="516"/>
      <c r="C30" s="516"/>
      <c r="D30" s="516"/>
      <c r="E30" s="516"/>
      <c r="F30" s="516"/>
    </row>
    <row r="31" spans="1:10" x14ac:dyDescent="0.15">
      <c r="G31" s="12"/>
      <c r="H31" s="12"/>
      <c r="I31" s="12"/>
      <c r="J31" s="12"/>
    </row>
  </sheetData>
  <mergeCells count="8">
    <mergeCell ref="A29:F29"/>
    <mergeCell ref="A30:F30"/>
    <mergeCell ref="A1:F1"/>
    <mergeCell ref="D2:F2"/>
    <mergeCell ref="A3:C3"/>
    <mergeCell ref="A11:F11"/>
    <mergeCell ref="A28:D28"/>
    <mergeCell ref="E28:F28"/>
  </mergeCells>
  <phoneticPr fontId="1"/>
  <dataValidations count="1">
    <dataValidation imeMode="off" allowBlank="1" showInputMessage="1" showErrorMessage="1" sqref="D2:E2" xr:uid="{00000000-0002-0000-0500-000000000000}"/>
  </dataValidations>
  <printOptions horizontalCentered="1" verticalCentered="1"/>
  <pageMargins left="0.59055118110236227" right="0.59055118110236227" top="0.78740157480314965" bottom="0.78740157480314965" header="0.31496062992125984" footer="0.31496062992125984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31"/>
  <sheetViews>
    <sheetView view="pageBreakPreview" zoomScaleNormal="100" zoomScaleSheetLayoutView="100" workbookViewId="0">
      <selection activeCell="L28" sqref="L28"/>
    </sheetView>
  </sheetViews>
  <sheetFormatPr defaultColWidth="9" defaultRowHeight="14.25" x14ac:dyDescent="0.15"/>
  <cols>
    <col min="1" max="2" width="12.75" style="3" customWidth="1"/>
    <col min="3" max="4" width="9.5" style="3" customWidth="1"/>
    <col min="5" max="5" width="14.75" style="3" customWidth="1"/>
    <col min="6" max="6" width="23" style="3" customWidth="1"/>
    <col min="7" max="10" width="2.625" style="5" customWidth="1"/>
    <col min="11" max="16384" width="9" style="3"/>
  </cols>
  <sheetData>
    <row r="1" spans="1:10" ht="24.95" customHeight="1" x14ac:dyDescent="0.15">
      <c r="A1" s="517" t="s">
        <v>168</v>
      </c>
      <c r="B1" s="517"/>
      <c r="C1" s="517"/>
      <c r="D1" s="517"/>
      <c r="E1" s="517"/>
      <c r="F1" s="517"/>
    </row>
    <row r="2" spans="1:10" ht="24.95" customHeight="1" x14ac:dyDescent="0.15">
      <c r="A2" s="196"/>
      <c r="B2" s="196"/>
      <c r="C2" s="196"/>
      <c r="D2" s="518">
        <f ca="1">TODAY()</f>
        <v>44992</v>
      </c>
      <c r="E2" s="518"/>
      <c r="F2" s="518"/>
    </row>
    <row r="3" spans="1:10" ht="24.95" customHeight="1" x14ac:dyDescent="0.15">
      <c r="A3" s="519" t="s">
        <v>205</v>
      </c>
      <c r="B3" s="519"/>
      <c r="C3" s="519"/>
      <c r="D3" s="197"/>
      <c r="E3" s="197"/>
      <c r="F3" s="197"/>
    </row>
    <row r="4" spans="1:10" x14ac:dyDescent="0.15">
      <c r="D4" s="10" t="s">
        <v>15</v>
      </c>
      <c r="E4" s="10"/>
      <c r="F4" s="10"/>
    </row>
    <row r="5" spans="1:10" x14ac:dyDescent="0.15">
      <c r="D5" s="10" t="s">
        <v>16</v>
      </c>
      <c r="E5" s="10"/>
      <c r="F5" s="10"/>
    </row>
    <row r="6" spans="1:10" x14ac:dyDescent="0.15">
      <c r="A6" s="3" t="s">
        <v>6</v>
      </c>
      <c r="D6" s="10" t="s">
        <v>7</v>
      </c>
      <c r="E6" s="10"/>
      <c r="F6" s="10"/>
    </row>
    <row r="7" spans="1:10" x14ac:dyDescent="0.15">
      <c r="D7" s="10" t="s">
        <v>17</v>
      </c>
      <c r="E7" s="10"/>
      <c r="F7" s="10"/>
    </row>
    <row r="8" spans="1:10" x14ac:dyDescent="0.15">
      <c r="D8" s="10"/>
      <c r="E8" s="10" t="s">
        <v>14</v>
      </c>
      <c r="F8" s="10"/>
    </row>
    <row r="9" spans="1:10" x14ac:dyDescent="0.15">
      <c r="D9" s="10" t="s">
        <v>197</v>
      </c>
      <c r="E9" s="10"/>
      <c r="F9" s="10"/>
    </row>
    <row r="10" spans="1:10" ht="9.9499999999999993" customHeight="1" x14ac:dyDescent="0.15">
      <c r="D10" s="10"/>
      <c r="E10" s="10"/>
      <c r="F10" s="10"/>
    </row>
    <row r="11" spans="1:10" ht="30.95" customHeight="1" x14ac:dyDescent="0.15">
      <c r="A11" s="520">
        <f>+E28</f>
        <v>9500</v>
      </c>
      <c r="B11" s="520"/>
      <c r="C11" s="520"/>
      <c r="D11" s="520"/>
      <c r="E11" s="520"/>
      <c r="F11" s="520"/>
      <c r="G11" s="12"/>
      <c r="H11" s="12"/>
      <c r="I11" s="12"/>
      <c r="J11" s="12"/>
    </row>
    <row r="12" spans="1:10" ht="9.9499999999999993" customHeight="1" x14ac:dyDescent="0.15">
      <c r="A12" s="10"/>
      <c r="B12" s="10"/>
      <c r="C12" s="10"/>
      <c r="D12" s="10"/>
      <c r="E12" s="10"/>
      <c r="F12" s="10"/>
      <c r="G12" s="12"/>
      <c r="H12" s="12"/>
      <c r="I12" s="12"/>
      <c r="J12" s="12"/>
    </row>
    <row r="13" spans="1:10" ht="24.95" customHeight="1" thickBot="1" x14ac:dyDescent="0.2">
      <c r="A13" s="195" t="s">
        <v>171</v>
      </c>
      <c r="B13" s="195" t="s">
        <v>172</v>
      </c>
      <c r="C13" s="195" t="s">
        <v>173</v>
      </c>
      <c r="D13" s="195" t="s">
        <v>136</v>
      </c>
      <c r="E13" s="195" t="s">
        <v>10</v>
      </c>
      <c r="F13" s="194" t="s">
        <v>174</v>
      </c>
    </row>
    <row r="14" spans="1:10" ht="24.95" customHeight="1" x14ac:dyDescent="0.15">
      <c r="A14" s="198" t="s">
        <v>203</v>
      </c>
      <c r="B14" s="199" t="s">
        <v>206</v>
      </c>
      <c r="C14" s="200">
        <v>500</v>
      </c>
      <c r="D14" s="201">
        <v>19</v>
      </c>
      <c r="E14" s="202">
        <f>+C14*D14</f>
        <v>9500</v>
      </c>
      <c r="F14" s="203"/>
    </row>
    <row r="15" spans="1:10" ht="24.95" customHeight="1" x14ac:dyDescent="0.15">
      <c r="A15" s="204"/>
      <c r="B15" s="205"/>
      <c r="C15" s="206"/>
      <c r="D15" s="206"/>
      <c r="E15" s="207"/>
      <c r="F15" s="208"/>
    </row>
    <row r="16" spans="1:10" ht="24.95" customHeight="1" x14ac:dyDescent="0.15">
      <c r="A16" s="205"/>
      <c r="B16" s="209"/>
      <c r="C16" s="206"/>
      <c r="D16" s="206"/>
      <c r="E16" s="207"/>
      <c r="F16" s="210"/>
    </row>
    <row r="17" spans="1:10" ht="24.95" customHeight="1" x14ac:dyDescent="0.15">
      <c r="A17" s="205"/>
      <c r="B17" s="209"/>
      <c r="C17" s="206"/>
      <c r="D17" s="206"/>
      <c r="E17" s="207"/>
      <c r="F17" s="210"/>
    </row>
    <row r="18" spans="1:10" ht="24.95" customHeight="1" x14ac:dyDescent="0.15">
      <c r="A18" s="205"/>
      <c r="B18" s="209"/>
      <c r="C18" s="206"/>
      <c r="D18" s="206"/>
      <c r="E18" s="207"/>
      <c r="F18" s="210"/>
    </row>
    <row r="19" spans="1:10" ht="24.95" customHeight="1" x14ac:dyDescent="0.15">
      <c r="A19" s="205"/>
      <c r="B19" s="209"/>
      <c r="C19" s="206"/>
      <c r="D19" s="206"/>
      <c r="E19" s="207"/>
      <c r="F19" s="210"/>
    </row>
    <row r="20" spans="1:10" ht="24.95" customHeight="1" x14ac:dyDescent="0.15">
      <c r="A20" s="205"/>
      <c r="B20" s="209"/>
      <c r="C20" s="206"/>
      <c r="D20" s="206"/>
      <c r="E20" s="207"/>
      <c r="F20" s="210"/>
    </row>
    <row r="21" spans="1:10" ht="24.95" customHeight="1" x14ac:dyDescent="0.15">
      <c r="A21" s="205"/>
      <c r="B21" s="209"/>
      <c r="C21" s="206"/>
      <c r="D21" s="206"/>
      <c r="E21" s="207"/>
      <c r="F21" s="210"/>
    </row>
    <row r="22" spans="1:10" ht="24.95" customHeight="1" x14ac:dyDescent="0.15">
      <c r="A22" s="205"/>
      <c r="B22" s="209"/>
      <c r="C22" s="206"/>
      <c r="D22" s="206"/>
      <c r="E22" s="207"/>
      <c r="F22" s="210"/>
    </row>
    <row r="23" spans="1:10" ht="24.95" customHeight="1" x14ac:dyDescent="0.15">
      <c r="A23" s="205"/>
      <c r="B23" s="209"/>
      <c r="C23" s="206"/>
      <c r="D23" s="206"/>
      <c r="E23" s="207"/>
      <c r="F23" s="210"/>
    </row>
    <row r="24" spans="1:10" ht="24.95" customHeight="1" x14ac:dyDescent="0.15">
      <c r="A24" s="205"/>
      <c r="B24" s="209"/>
      <c r="C24" s="206"/>
      <c r="D24" s="206"/>
      <c r="E24" s="207"/>
      <c r="F24" s="210"/>
    </row>
    <row r="25" spans="1:10" ht="24.95" customHeight="1" x14ac:dyDescent="0.15">
      <c r="A25" s="205"/>
      <c r="B25" s="209"/>
      <c r="C25" s="206"/>
      <c r="D25" s="206"/>
      <c r="E25" s="207"/>
      <c r="F25" s="210"/>
    </row>
    <row r="26" spans="1:10" ht="24.95" customHeight="1" x14ac:dyDescent="0.15">
      <c r="A26" s="205"/>
      <c r="B26" s="205"/>
      <c r="C26" s="211"/>
      <c r="D26" s="212"/>
      <c r="E26" s="207"/>
      <c r="F26" s="213"/>
    </row>
    <row r="27" spans="1:10" ht="24.95" customHeight="1" thickBot="1" x14ac:dyDescent="0.2">
      <c r="A27" s="214"/>
      <c r="B27" s="215"/>
      <c r="C27" s="216"/>
      <c r="D27" s="217"/>
      <c r="E27" s="218"/>
      <c r="F27" s="219"/>
    </row>
    <row r="28" spans="1:10" ht="24.95" customHeight="1" thickTop="1" x14ac:dyDescent="0.15">
      <c r="A28" s="521" t="s">
        <v>11</v>
      </c>
      <c r="B28" s="522"/>
      <c r="C28" s="522"/>
      <c r="D28" s="523"/>
      <c r="E28" s="524">
        <f>SUM($E14:$F27)</f>
        <v>9500</v>
      </c>
      <c r="F28" s="525"/>
      <c r="G28" s="12"/>
      <c r="H28" s="12"/>
      <c r="I28" s="12"/>
      <c r="J28" s="12"/>
    </row>
    <row r="29" spans="1:10" ht="28.5" customHeight="1" x14ac:dyDescent="0.15">
      <c r="A29" s="515"/>
      <c r="B29" s="515"/>
      <c r="C29" s="515"/>
      <c r="D29" s="515"/>
      <c r="E29" s="515"/>
      <c r="F29" s="515"/>
      <c r="G29" s="12"/>
      <c r="H29" s="12"/>
      <c r="I29" s="12"/>
      <c r="J29" s="12"/>
    </row>
    <row r="30" spans="1:10" ht="24.75" customHeight="1" x14ac:dyDescent="0.15">
      <c r="A30" s="516"/>
      <c r="B30" s="516"/>
      <c r="C30" s="516"/>
      <c r="D30" s="516"/>
      <c r="E30" s="516"/>
      <c r="F30" s="516"/>
    </row>
    <row r="31" spans="1:10" x14ac:dyDescent="0.15">
      <c r="G31" s="12"/>
      <c r="H31" s="12"/>
      <c r="I31" s="12"/>
      <c r="J31" s="12"/>
    </row>
  </sheetData>
  <mergeCells count="8">
    <mergeCell ref="A29:F29"/>
    <mergeCell ref="A30:F30"/>
    <mergeCell ref="A1:F1"/>
    <mergeCell ref="D2:F2"/>
    <mergeCell ref="A3:C3"/>
    <mergeCell ref="A11:F11"/>
    <mergeCell ref="A28:D28"/>
    <mergeCell ref="E28:F28"/>
  </mergeCells>
  <phoneticPr fontId="1"/>
  <dataValidations count="1">
    <dataValidation imeMode="off" allowBlank="1" showInputMessage="1" showErrorMessage="1" sqref="D2:E2" xr:uid="{00000000-0002-0000-0600-000000000000}"/>
  </dataValidations>
  <printOptions horizontalCentered="1" verticalCentered="1"/>
  <pageMargins left="0.59055118110236227" right="0.59055118110236227" top="0.78740157480314965" bottom="0.78740157480314965" header="0.31496062992125984" footer="0.31496062992125984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tabColor rgb="FFFFFF00"/>
  </sheetPr>
  <dimension ref="A1:H43"/>
  <sheetViews>
    <sheetView view="pageBreakPreview" zoomScaleNormal="100" zoomScaleSheetLayoutView="100" workbookViewId="0">
      <selection activeCell="H2" sqref="H2"/>
    </sheetView>
  </sheetViews>
  <sheetFormatPr defaultColWidth="1.625" defaultRowHeight="15" customHeight="1" x14ac:dyDescent="0.15"/>
  <cols>
    <col min="1" max="1" width="10.625" style="251" customWidth="1"/>
    <col min="2" max="3" width="12.625" style="251" customWidth="1"/>
    <col min="4" max="4" width="55.625" style="251" customWidth="1"/>
    <col min="5" max="6" width="1.625" style="251"/>
    <col min="7" max="7" width="1.625" style="251" customWidth="1"/>
    <col min="8" max="8" width="25.125" style="251" customWidth="1"/>
    <col min="9" max="9" width="1.625" style="251"/>
    <col min="10" max="10" width="5.25" style="251" bestFit="1" customWidth="1"/>
    <col min="11" max="16384" width="1.625" style="251"/>
  </cols>
  <sheetData>
    <row r="1" spans="1:8" thickBot="1" x14ac:dyDescent="0.2">
      <c r="A1" s="526">
        <f>事業所!$A$1</f>
        <v>44958</v>
      </c>
      <c r="B1" s="526"/>
      <c r="C1" s="526"/>
      <c r="D1" s="250" t="str">
        <f>"注文確認表　　"&amp;INDEX(②請求書・領収書!$I$5:$I$10,MATCH($H$2,②請求書・領収書!$H$5:$H$10,0))</f>
        <v>注文確認表　　就労移行支援　ジョップ（ＪＯＰＰ）上五島</v>
      </c>
      <c r="H1" s="19">
        <f>EOMONTH(事業所!$A$1,-1)+1</f>
        <v>44958</v>
      </c>
    </row>
    <row r="2" spans="1:8" ht="37.5" customHeight="1" thickBot="1" x14ac:dyDescent="0.2">
      <c r="A2" s="252" t="s">
        <v>191</v>
      </c>
      <c r="B2" s="253" t="s">
        <v>193</v>
      </c>
      <c r="C2" s="254" t="s">
        <v>29</v>
      </c>
      <c r="D2" s="255" t="s">
        <v>192</v>
      </c>
      <c r="H2" s="7" t="s">
        <v>2</v>
      </c>
    </row>
    <row r="3" spans="1:8" ht="24" customHeight="1" x14ac:dyDescent="0.15">
      <c r="A3" s="256">
        <f ca="1">IF(事業所!$A$1&lt;&gt;"",IF(OFFSET(事業所!$D$2,,ROW()-3)&lt;&gt;"",OFFSET(事業所!$D$2,,ROW()-3),""),"")</f>
        <v>44958</v>
      </c>
      <c r="B3" s="257">
        <f ca="1">IF(事業所!$A$1&lt;&gt;"",IF(OFFSET(事業所!$D$4,MATCH($H$2,事業所!$A$4:$A$11,0)-1,ROW()-3)&lt;&gt;"",OFFSET(事業所!$D$4,MATCH($H$2,事業所!$A$4:$A$11,0)-1,ROW()-3),""),"")</f>
        <v>10</v>
      </c>
      <c r="C3" s="258">
        <f ca="1">IF(事業所!$A$1&lt;&gt;"",IF(OFFSET(事業所!$D$17,MATCH($H$2,事業所!$A$17:$A$24,0)-1,ROW()-3)&lt;&gt;"",OFFSET(事業所!$D$17,MATCH($H$2,事業所!$A$17:$A$24,0)-1,ROW()-3),""),"")</f>
        <v>4</v>
      </c>
      <c r="D3" s="268"/>
    </row>
    <row r="4" spans="1:8" ht="24" customHeight="1" x14ac:dyDescent="0.15">
      <c r="A4" s="259">
        <f ca="1">IF(事業所!$A$1&lt;&gt;"",IF(OFFSET(事業所!$D$2,,ROW()-3)&lt;&gt;"",OFFSET(事業所!$D$2,,ROW()-3),""),"")</f>
        <v>44959</v>
      </c>
      <c r="B4" s="260">
        <f ca="1">IF(事業所!$A$1&lt;&gt;"",IF(OFFSET(事業所!$D$4,MATCH($H$2,事業所!$A$4:$A$11,0)-1,ROW()-3)&lt;&gt;"",OFFSET(事業所!$D$4,MATCH($H$2,事業所!$A$4:$A$11,0)-1,ROW()-3),""),"")</f>
        <v>9</v>
      </c>
      <c r="C4" s="261">
        <f ca="1">IF(事業所!$A$1&lt;&gt;"",IF(OFFSET(事業所!$D$17,MATCH($H$2,事業所!$A$17:$A$24,0)-1,ROW()-3)&lt;&gt;"",OFFSET(事業所!$D$17,MATCH($H$2,事業所!$A$17:$A$24,0)-1,ROW()-3),""),"")</f>
        <v>1</v>
      </c>
      <c r="D4" s="269"/>
    </row>
    <row r="5" spans="1:8" ht="24" customHeight="1" x14ac:dyDescent="0.15">
      <c r="A5" s="259">
        <f ca="1">IF(事業所!$A$1&lt;&gt;"",IF(OFFSET(事業所!$D$2,,ROW()-3)&lt;&gt;"",OFFSET(事業所!$D$2,,ROW()-3),""),"")</f>
        <v>44960</v>
      </c>
      <c r="B5" s="260">
        <f ca="1">IF(事業所!$A$1&lt;&gt;"",IF(OFFSET(事業所!$D$4,MATCH($H$2,事業所!$A$4:$A$11,0)-1,ROW()-3)&lt;&gt;"",OFFSET(事業所!$D$4,MATCH($H$2,事業所!$A$4:$A$11,0)-1,ROW()-3),""),"")</f>
        <v>10</v>
      </c>
      <c r="C5" s="261">
        <f ca="1">IF(事業所!$A$1&lt;&gt;"",IF(OFFSET(事業所!$D$17,MATCH($H$2,事業所!$A$17:$A$24,0)-1,ROW()-3)&lt;&gt;"",OFFSET(事業所!$D$17,MATCH($H$2,事業所!$A$17:$A$24,0)-1,ROW()-3),""),"")</f>
        <v>3</v>
      </c>
      <c r="D5" s="269"/>
    </row>
    <row r="6" spans="1:8" ht="24" customHeight="1" x14ac:dyDescent="0.15">
      <c r="A6" s="259">
        <f ca="1">IF(事業所!$A$1&lt;&gt;"",IF(OFFSET(事業所!$D$2,,ROW()-3)&lt;&gt;"",OFFSET(事業所!$D$2,,ROW()-3),""),"")</f>
        <v>44961</v>
      </c>
      <c r="B6" s="260" t="str">
        <f ca="1">IF(事業所!$A$1&lt;&gt;"",IF(OFFSET(事業所!$D$4,MATCH($H$2,事業所!$A$4:$A$11,0)-1,ROW()-3)&lt;&gt;"",OFFSET(事業所!$D$4,MATCH($H$2,事業所!$A$4:$A$11,0)-1,ROW()-3),""),"")</f>
        <v/>
      </c>
      <c r="C6" s="261" t="str">
        <f ca="1">IF(事業所!$A$1&lt;&gt;"",IF(OFFSET(事業所!$D$17,MATCH($H$2,事業所!$A$17:$A$24,0)-1,ROW()-3)&lt;&gt;"",OFFSET(事業所!$D$17,MATCH($H$2,事業所!$A$17:$A$24,0)-1,ROW()-3),""),"")</f>
        <v/>
      </c>
      <c r="D6" s="269"/>
    </row>
    <row r="7" spans="1:8" ht="24" customHeight="1" x14ac:dyDescent="0.15">
      <c r="A7" s="259">
        <f ca="1">IF(事業所!$A$1&lt;&gt;"",IF(OFFSET(事業所!$D$2,,ROW()-3)&lt;&gt;"",OFFSET(事業所!$D$2,,ROW()-3),""),"")</f>
        <v>44962</v>
      </c>
      <c r="B7" s="260" t="str">
        <f ca="1">IF(事業所!$A$1&lt;&gt;"",IF(OFFSET(事業所!$D$4,MATCH($H$2,事業所!$A$4:$A$11,0)-1,ROW()-3)&lt;&gt;"",OFFSET(事業所!$D$4,MATCH($H$2,事業所!$A$4:$A$11,0)-1,ROW()-3),""),"")</f>
        <v/>
      </c>
      <c r="C7" s="261" t="str">
        <f ca="1">IF(事業所!$A$1&lt;&gt;"",IF(OFFSET(事業所!$D$17,MATCH($H$2,事業所!$A$17:$A$24,0)-1,ROW()-3)&lt;&gt;"",OFFSET(事業所!$D$17,MATCH($H$2,事業所!$A$17:$A$24,0)-1,ROW()-3),""),"")</f>
        <v/>
      </c>
      <c r="D7" s="269"/>
    </row>
    <row r="8" spans="1:8" ht="24" customHeight="1" x14ac:dyDescent="0.15">
      <c r="A8" s="259">
        <f ca="1">IF(事業所!$A$1&lt;&gt;"",IF(OFFSET(事業所!$D$2,,ROW()-3)&lt;&gt;"",OFFSET(事業所!$D$2,,ROW()-3),""),"")</f>
        <v>44963</v>
      </c>
      <c r="B8" s="260">
        <f ca="1">IF(事業所!$A$1&lt;&gt;"",IF(OFFSET(事業所!$D$4,MATCH($H$2,事業所!$A$4:$A$11,0)-1,ROW()-3)&lt;&gt;"",OFFSET(事業所!$D$4,MATCH($H$2,事業所!$A$4:$A$11,0)-1,ROW()-3),""),"")</f>
        <v>9</v>
      </c>
      <c r="C8" s="261">
        <f ca="1">IF(事業所!$A$1&lt;&gt;"",IF(OFFSET(事業所!$D$17,MATCH($H$2,事業所!$A$17:$A$24,0)-1,ROW()-3)&lt;&gt;"",OFFSET(事業所!$D$17,MATCH($H$2,事業所!$A$17:$A$24,0)-1,ROW()-3),""),"")</f>
        <v>1</v>
      </c>
      <c r="D8" s="269"/>
    </row>
    <row r="9" spans="1:8" ht="24" customHeight="1" x14ac:dyDescent="0.15">
      <c r="A9" s="259">
        <f ca="1">IF(事業所!$A$1&lt;&gt;"",IF(OFFSET(事業所!$D$2,,ROW()-3)&lt;&gt;"",OFFSET(事業所!$D$2,,ROW()-3),""),"")</f>
        <v>44964</v>
      </c>
      <c r="B9" s="260">
        <f ca="1">IF(事業所!$A$1&lt;&gt;"",IF(OFFSET(事業所!$D$4,MATCH($H$2,事業所!$A$4:$A$11,0)-1,ROW()-3)&lt;&gt;"",OFFSET(事業所!$D$4,MATCH($H$2,事業所!$A$4:$A$11,0)-1,ROW()-3),""),"")</f>
        <v>11</v>
      </c>
      <c r="C9" s="261">
        <f ca="1">IF(事業所!$A$1&lt;&gt;"",IF(OFFSET(事業所!$D$17,MATCH($H$2,事業所!$A$17:$A$24,0)-1,ROW()-3)&lt;&gt;"",OFFSET(事業所!$D$17,MATCH($H$2,事業所!$A$17:$A$24,0)-1,ROW()-3),""),"")</f>
        <v>2</v>
      </c>
      <c r="D9" s="269"/>
    </row>
    <row r="10" spans="1:8" ht="24" customHeight="1" x14ac:dyDescent="0.15">
      <c r="A10" s="259">
        <f ca="1">IF(事業所!$A$1&lt;&gt;"",IF(OFFSET(事業所!$D$2,,ROW()-3)&lt;&gt;"",OFFSET(事業所!$D$2,,ROW()-3),""),"")</f>
        <v>44965</v>
      </c>
      <c r="B10" s="260">
        <f ca="1">IF(事業所!$A$1&lt;&gt;"",IF(OFFSET(事業所!$D$4,MATCH($H$2,事業所!$A$4:$A$11,0)-1,ROW()-3)&lt;&gt;"",OFFSET(事業所!$D$4,MATCH($H$2,事業所!$A$4:$A$11,0)-1,ROW()-3),""),"")</f>
        <v>12</v>
      </c>
      <c r="C10" s="261">
        <f ca="1">IF(事業所!$A$1&lt;&gt;"",IF(OFFSET(事業所!$D$17,MATCH($H$2,事業所!$A$17:$A$24,0)-1,ROW()-3)&lt;&gt;"",OFFSET(事業所!$D$17,MATCH($H$2,事業所!$A$17:$A$24,0)-1,ROW()-3),""),"")</f>
        <v>1</v>
      </c>
      <c r="D10" s="270"/>
    </row>
    <row r="11" spans="1:8" ht="24" customHeight="1" x14ac:dyDescent="0.15">
      <c r="A11" s="259">
        <f ca="1">IF(事業所!$A$1&lt;&gt;"",IF(OFFSET(事業所!$D$2,,ROW()-3)&lt;&gt;"",OFFSET(事業所!$D$2,,ROW()-3),""),"")</f>
        <v>44966</v>
      </c>
      <c r="B11" s="260">
        <f ca="1">IF(事業所!$A$1&lt;&gt;"",IF(OFFSET(事業所!$D$4,MATCH($H$2,事業所!$A$4:$A$11,0)-1,ROW()-3)&lt;&gt;"",OFFSET(事業所!$D$4,MATCH($H$2,事業所!$A$4:$A$11,0)-1,ROW()-3),""),"")</f>
        <v>9</v>
      </c>
      <c r="C11" s="261">
        <f ca="1">IF(事業所!$A$1&lt;&gt;"",IF(OFFSET(事業所!$D$17,MATCH($H$2,事業所!$A$17:$A$24,0)-1,ROW()-3)&lt;&gt;"",OFFSET(事業所!$D$17,MATCH($H$2,事業所!$A$17:$A$24,0)-1,ROW()-3),""),"")</f>
        <v>3</v>
      </c>
      <c r="D11" s="270"/>
    </row>
    <row r="12" spans="1:8" ht="24" customHeight="1" x14ac:dyDescent="0.15">
      <c r="A12" s="259">
        <f ca="1">IF(事業所!$A$1&lt;&gt;"",IF(OFFSET(事業所!$D$2,,ROW()-3)&lt;&gt;"",OFFSET(事業所!$D$2,,ROW()-3),""),"")</f>
        <v>44967</v>
      </c>
      <c r="B12" s="260">
        <f ca="1">IF(事業所!$A$1&lt;&gt;"",IF(OFFSET(事業所!$D$4,MATCH($H$2,事業所!$A$4:$A$11,0)-1,ROW()-3)&lt;&gt;"",OFFSET(事業所!$D$4,MATCH($H$2,事業所!$A$4:$A$11,0)-1,ROW()-3),""),"")</f>
        <v>12</v>
      </c>
      <c r="C12" s="261">
        <f ca="1">IF(事業所!$A$1&lt;&gt;"",IF(OFFSET(事業所!$D$17,MATCH($H$2,事業所!$A$17:$A$24,0)-1,ROW()-3)&lt;&gt;"",OFFSET(事業所!$D$17,MATCH($H$2,事業所!$A$17:$A$24,0)-1,ROW()-3),""),"")</f>
        <v>3</v>
      </c>
      <c r="D12" s="270"/>
    </row>
    <row r="13" spans="1:8" ht="24" customHeight="1" x14ac:dyDescent="0.15">
      <c r="A13" s="259">
        <f ca="1">IF(事業所!$A$1&lt;&gt;"",IF(OFFSET(事業所!$D$2,,ROW()-3)&lt;&gt;"",OFFSET(事業所!$D$2,,ROW()-3),""),"")</f>
        <v>44968</v>
      </c>
      <c r="B13" s="260" t="str">
        <f ca="1">IF(事業所!$A$1&lt;&gt;"",IF(OFFSET(事業所!$D$4,MATCH($H$2,事業所!$A$4:$A$11,0)-1,ROW()-3)&lt;&gt;"",OFFSET(事業所!$D$4,MATCH($H$2,事業所!$A$4:$A$11,0)-1,ROW()-3),""),"")</f>
        <v/>
      </c>
      <c r="C13" s="261" t="str">
        <f ca="1">IF(事業所!$A$1&lt;&gt;"",IF(OFFSET(事業所!$D$17,MATCH($H$2,事業所!$A$17:$A$24,0)-1,ROW()-3)&lt;&gt;"",OFFSET(事業所!$D$17,MATCH($H$2,事業所!$A$17:$A$24,0)-1,ROW()-3),""),"")</f>
        <v/>
      </c>
      <c r="D13" s="270"/>
    </row>
    <row r="14" spans="1:8" ht="24" customHeight="1" x14ac:dyDescent="0.15">
      <c r="A14" s="259">
        <f ca="1">IF(事業所!$A$1&lt;&gt;"",IF(OFFSET(事業所!$D$2,,ROW()-3)&lt;&gt;"",OFFSET(事業所!$D$2,,ROW()-3),""),"")</f>
        <v>44969</v>
      </c>
      <c r="B14" s="260" t="str">
        <f ca="1">IF(事業所!$A$1&lt;&gt;"",IF(OFFSET(事業所!$D$4,MATCH($H$2,事業所!$A$4:$A$11,0)-1,ROW()-3)&lt;&gt;"",OFFSET(事業所!$D$4,MATCH($H$2,事業所!$A$4:$A$11,0)-1,ROW()-3),""),"")</f>
        <v/>
      </c>
      <c r="C14" s="261" t="str">
        <f ca="1">IF(事業所!$A$1&lt;&gt;"",IF(OFFSET(事業所!$D$17,MATCH($H$2,事業所!$A$17:$A$24,0)-1,ROW()-3)&lt;&gt;"",OFFSET(事業所!$D$17,MATCH($H$2,事業所!$A$17:$A$24,0)-1,ROW()-3),""),"")</f>
        <v/>
      </c>
      <c r="D14" s="270"/>
    </row>
    <row r="15" spans="1:8" ht="24" customHeight="1" x14ac:dyDescent="0.15">
      <c r="A15" s="259">
        <f ca="1">IF(事業所!$A$1&lt;&gt;"",IF(OFFSET(事業所!$D$2,,ROW()-3)&lt;&gt;"",OFFSET(事業所!$D$2,,ROW()-3),""),"")</f>
        <v>44970</v>
      </c>
      <c r="B15" s="260">
        <f ca="1">IF(事業所!$A$1&lt;&gt;"",IF(OFFSET(事業所!$D$4,MATCH($H$2,事業所!$A$4:$A$11,0)-1,ROW()-3)&lt;&gt;"",OFFSET(事業所!$D$4,MATCH($H$2,事業所!$A$4:$A$11,0)-1,ROW()-3),""),"")</f>
        <v>10</v>
      </c>
      <c r="C15" s="261">
        <f ca="1">IF(事業所!$A$1&lt;&gt;"",IF(OFFSET(事業所!$D$17,MATCH($H$2,事業所!$A$17:$A$24,0)-1,ROW()-3)&lt;&gt;"",OFFSET(事業所!$D$17,MATCH($H$2,事業所!$A$17:$A$24,0)-1,ROW()-3),""),"")</f>
        <v>3</v>
      </c>
      <c r="D15" s="270"/>
    </row>
    <row r="16" spans="1:8" ht="24" customHeight="1" x14ac:dyDescent="0.15">
      <c r="A16" s="259">
        <f ca="1">IF(事業所!$A$1&lt;&gt;"",IF(OFFSET(事業所!$D$2,,ROW()-3)&lt;&gt;"",OFFSET(事業所!$D$2,,ROW()-3),""),"")</f>
        <v>44971</v>
      </c>
      <c r="B16" s="260">
        <f ca="1">IF(事業所!$A$1&lt;&gt;"",IF(OFFSET(事業所!$D$4,MATCH($H$2,事業所!$A$4:$A$11,0)-1,ROW()-3)&lt;&gt;"",OFFSET(事業所!$D$4,MATCH($H$2,事業所!$A$4:$A$11,0)-1,ROW()-3),""),"")</f>
        <v>9</v>
      </c>
      <c r="C16" s="261">
        <f ca="1">IF(事業所!$A$1&lt;&gt;"",IF(OFFSET(事業所!$D$17,MATCH($H$2,事業所!$A$17:$A$24,0)-1,ROW()-3)&lt;&gt;"",OFFSET(事業所!$D$17,MATCH($H$2,事業所!$A$17:$A$24,0)-1,ROW()-3),""),"")</f>
        <v>4</v>
      </c>
      <c r="D16" s="270"/>
    </row>
    <row r="17" spans="1:4" ht="24" customHeight="1" x14ac:dyDescent="0.15">
      <c r="A17" s="259">
        <f ca="1">IF(事業所!$A$1&lt;&gt;"",IF(OFFSET(事業所!$D$2,,ROW()-3)&lt;&gt;"",OFFSET(事業所!$D$2,,ROW()-3),""),"")</f>
        <v>44972</v>
      </c>
      <c r="B17" s="260">
        <f ca="1">IF(事業所!$A$1&lt;&gt;"",IF(OFFSET(事業所!$D$4,MATCH($H$2,事業所!$A$4:$A$11,0)-1,ROW()-3)&lt;&gt;"",OFFSET(事業所!$D$4,MATCH($H$2,事業所!$A$4:$A$11,0)-1,ROW()-3),""),"")</f>
        <v>8</v>
      </c>
      <c r="C17" s="261">
        <f ca="1">IF(事業所!$A$1&lt;&gt;"",IF(OFFSET(事業所!$D$17,MATCH($H$2,事業所!$A$17:$A$24,0)-1,ROW()-3)&lt;&gt;"",OFFSET(事業所!$D$17,MATCH($H$2,事業所!$A$17:$A$24,0)-1,ROW()-3),""),"")</f>
        <v>0</v>
      </c>
      <c r="D17" s="270"/>
    </row>
    <row r="18" spans="1:4" ht="24" customHeight="1" x14ac:dyDescent="0.15">
      <c r="A18" s="259">
        <f ca="1">IF(事業所!$A$1&lt;&gt;"",IF(OFFSET(事業所!$D$2,,ROW()-3)&lt;&gt;"",OFFSET(事業所!$D$2,,ROW()-3),""),"")</f>
        <v>44973</v>
      </c>
      <c r="B18" s="260">
        <f ca="1">IF(事業所!$A$1&lt;&gt;"",IF(OFFSET(事業所!$D$4,MATCH($H$2,事業所!$A$4:$A$11,0)-1,ROW()-3)&lt;&gt;"",OFFSET(事業所!$D$4,MATCH($H$2,事業所!$A$4:$A$11,0)-1,ROW()-3),""),"")</f>
        <v>8</v>
      </c>
      <c r="C18" s="261">
        <f ca="1">IF(事業所!$A$1&lt;&gt;"",IF(OFFSET(事業所!$D$17,MATCH($H$2,事業所!$A$17:$A$24,0)-1,ROW()-3)&lt;&gt;"",OFFSET(事業所!$D$17,MATCH($H$2,事業所!$A$17:$A$24,0)-1,ROW()-3),""),"")</f>
        <v>2</v>
      </c>
      <c r="D18" s="270"/>
    </row>
    <row r="19" spans="1:4" ht="24" customHeight="1" x14ac:dyDescent="0.15">
      <c r="A19" s="259">
        <f ca="1">IF(事業所!$A$1&lt;&gt;"",IF(OFFSET(事業所!$D$2,,ROW()-3)&lt;&gt;"",OFFSET(事業所!$D$2,,ROW()-3),""),"")</f>
        <v>44974</v>
      </c>
      <c r="B19" s="260">
        <f ca="1">IF(事業所!$A$1&lt;&gt;"",IF(OFFSET(事業所!$D$4,MATCH($H$2,事業所!$A$4:$A$11,0)-1,ROW()-3)&lt;&gt;"",OFFSET(事業所!$D$4,MATCH($H$2,事業所!$A$4:$A$11,0)-1,ROW()-3),""),"")</f>
        <v>9</v>
      </c>
      <c r="C19" s="261">
        <f ca="1">IF(事業所!$A$1&lt;&gt;"",IF(OFFSET(事業所!$D$17,MATCH($H$2,事業所!$A$17:$A$24,0)-1,ROW()-3)&lt;&gt;"",OFFSET(事業所!$D$17,MATCH($H$2,事業所!$A$17:$A$24,0)-1,ROW()-3),""),"")</f>
        <v>1</v>
      </c>
      <c r="D19" s="270"/>
    </row>
    <row r="20" spans="1:4" ht="24" customHeight="1" x14ac:dyDescent="0.15">
      <c r="A20" s="259">
        <f ca="1">IF(事業所!$A$1&lt;&gt;"",IF(OFFSET(事業所!$D$2,,ROW()-3)&lt;&gt;"",OFFSET(事業所!$D$2,,ROW()-3),""),"")</f>
        <v>44975</v>
      </c>
      <c r="B20" s="260" t="str">
        <f ca="1">IF(事業所!$A$1&lt;&gt;"",IF(OFFSET(事業所!$D$4,MATCH($H$2,事業所!$A$4:$A$11,0)-1,ROW()-3)&lt;&gt;"",OFFSET(事業所!$D$4,MATCH($H$2,事業所!$A$4:$A$11,0)-1,ROW()-3),""),"")</f>
        <v/>
      </c>
      <c r="C20" s="261" t="str">
        <f ca="1">IF(事業所!$A$1&lt;&gt;"",IF(OFFSET(事業所!$D$17,MATCH($H$2,事業所!$A$17:$A$24,0)-1,ROW()-3)&lt;&gt;"",OFFSET(事業所!$D$17,MATCH($H$2,事業所!$A$17:$A$24,0)-1,ROW()-3),""),"")</f>
        <v/>
      </c>
      <c r="D20" s="270"/>
    </row>
    <row r="21" spans="1:4" ht="24" customHeight="1" x14ac:dyDescent="0.15">
      <c r="A21" s="259">
        <f ca="1">IF(事業所!$A$1&lt;&gt;"",IF(OFFSET(事業所!$D$2,,ROW()-3)&lt;&gt;"",OFFSET(事業所!$D$2,,ROW()-3),""),"")</f>
        <v>44976</v>
      </c>
      <c r="B21" s="260" t="str">
        <f ca="1">IF(事業所!$A$1&lt;&gt;"",IF(OFFSET(事業所!$D$4,MATCH($H$2,事業所!$A$4:$A$11,0)-1,ROW()-3)&lt;&gt;"",OFFSET(事業所!$D$4,MATCH($H$2,事業所!$A$4:$A$11,0)-1,ROW()-3),""),"")</f>
        <v/>
      </c>
      <c r="C21" s="261" t="str">
        <f ca="1">IF(事業所!$A$1&lt;&gt;"",IF(OFFSET(事業所!$D$17,MATCH($H$2,事業所!$A$17:$A$24,0)-1,ROW()-3)&lt;&gt;"",OFFSET(事業所!$D$17,MATCH($H$2,事業所!$A$17:$A$24,0)-1,ROW()-3),""),"")</f>
        <v/>
      </c>
      <c r="D21" s="270"/>
    </row>
    <row r="22" spans="1:4" ht="24" customHeight="1" x14ac:dyDescent="0.15">
      <c r="A22" s="259">
        <f ca="1">IF(事業所!$A$1&lt;&gt;"",IF(OFFSET(事業所!$D$2,,ROW()-3)&lt;&gt;"",OFFSET(事業所!$D$2,,ROW()-3),""),"")</f>
        <v>44977</v>
      </c>
      <c r="B22" s="260">
        <f ca="1">IF(事業所!$A$1&lt;&gt;"",IF(OFFSET(事業所!$D$4,MATCH($H$2,事業所!$A$4:$A$11,0)-1,ROW()-3)&lt;&gt;"",OFFSET(事業所!$D$4,MATCH($H$2,事業所!$A$4:$A$11,0)-1,ROW()-3),""),"")</f>
        <v>9</v>
      </c>
      <c r="C22" s="261">
        <f ca="1">IF(事業所!$A$1&lt;&gt;"",IF(OFFSET(事業所!$D$17,MATCH($H$2,事業所!$A$17:$A$24,0)-1,ROW()-3)&lt;&gt;"",OFFSET(事業所!$D$17,MATCH($H$2,事業所!$A$17:$A$24,0)-1,ROW()-3),""),"")</f>
        <v>4</v>
      </c>
      <c r="D22" s="270"/>
    </row>
    <row r="23" spans="1:4" ht="24" customHeight="1" x14ac:dyDescent="0.15">
      <c r="A23" s="259">
        <f ca="1">IF(事業所!$A$1&lt;&gt;"",IF(OFFSET(事業所!$D$2,,ROW()-3)&lt;&gt;"",OFFSET(事業所!$D$2,,ROW()-3),""),"")</f>
        <v>44978</v>
      </c>
      <c r="B23" s="260">
        <f ca="1">IF(事業所!$A$1&lt;&gt;"",IF(OFFSET(事業所!$D$4,MATCH($H$2,事業所!$A$4:$A$11,0)-1,ROW()-3)&lt;&gt;"",OFFSET(事業所!$D$4,MATCH($H$2,事業所!$A$4:$A$11,0)-1,ROW()-3),""),"")</f>
        <v>10</v>
      </c>
      <c r="C23" s="261">
        <f ca="1">IF(事業所!$A$1&lt;&gt;"",IF(OFFSET(事業所!$D$17,MATCH($H$2,事業所!$A$17:$A$24,0)-1,ROW()-3)&lt;&gt;"",OFFSET(事業所!$D$17,MATCH($H$2,事業所!$A$17:$A$24,0)-1,ROW()-3),""),"")</f>
        <v>4</v>
      </c>
      <c r="D23" s="270"/>
    </row>
    <row r="24" spans="1:4" ht="24" customHeight="1" x14ac:dyDescent="0.15">
      <c r="A24" s="259">
        <f ca="1">IF(事業所!$A$1&lt;&gt;"",IF(OFFSET(事業所!$D$2,,ROW()-3)&lt;&gt;"",OFFSET(事業所!$D$2,,ROW()-3),""),"")</f>
        <v>44979</v>
      </c>
      <c r="B24" s="260">
        <f ca="1">IF(事業所!$A$1&lt;&gt;"",IF(OFFSET(事業所!$D$4,MATCH($H$2,事業所!$A$4:$A$11,0)-1,ROW()-3)&lt;&gt;"",OFFSET(事業所!$D$4,MATCH($H$2,事業所!$A$4:$A$11,0)-1,ROW()-3),""),"")</f>
        <v>8</v>
      </c>
      <c r="C24" s="261">
        <f ca="1">IF(事業所!$A$1&lt;&gt;"",IF(OFFSET(事業所!$D$17,MATCH($H$2,事業所!$A$17:$A$24,0)-1,ROW()-3)&lt;&gt;"",OFFSET(事業所!$D$17,MATCH($H$2,事業所!$A$17:$A$24,0)-1,ROW()-3),""),"")</f>
        <v>3</v>
      </c>
      <c r="D24" s="270"/>
    </row>
    <row r="25" spans="1:4" ht="24" customHeight="1" x14ac:dyDescent="0.15">
      <c r="A25" s="259">
        <f ca="1">IF(事業所!$A$1&lt;&gt;"",IF(OFFSET(事業所!$D$2,,ROW()-3)&lt;&gt;"",OFFSET(事業所!$D$2,,ROW()-3),""),"")</f>
        <v>44980</v>
      </c>
      <c r="B25" s="260">
        <f ca="1">IF(事業所!$A$1&lt;&gt;"",IF(OFFSET(事業所!$D$4,MATCH($H$2,事業所!$A$4:$A$11,0)-1,ROW()-3)&lt;&gt;"",OFFSET(事業所!$D$4,MATCH($H$2,事業所!$A$4:$A$11,0)-1,ROW()-3),""),"")</f>
        <v>9</v>
      </c>
      <c r="C25" s="261">
        <f ca="1">IF(事業所!$A$1&lt;&gt;"",IF(OFFSET(事業所!$D$17,MATCH($H$2,事業所!$A$17:$A$24,0)-1,ROW()-3)&lt;&gt;"",OFFSET(事業所!$D$17,MATCH($H$2,事業所!$A$17:$A$24,0)-1,ROW()-3),""),"")</f>
        <v>4</v>
      </c>
      <c r="D25" s="270"/>
    </row>
    <row r="26" spans="1:4" ht="24" customHeight="1" x14ac:dyDescent="0.15">
      <c r="A26" s="259">
        <f ca="1">IF(事業所!$A$1&lt;&gt;"",IF(OFFSET(事業所!$D$2,,ROW()-3)&lt;&gt;"",OFFSET(事業所!$D$2,,ROW()-3),""),"")</f>
        <v>44981</v>
      </c>
      <c r="B26" s="260">
        <f ca="1">IF(事業所!$A$1&lt;&gt;"",IF(OFFSET(事業所!$D$4,MATCH($H$2,事業所!$A$4:$A$11,0)-1,ROW()-3)&lt;&gt;"",OFFSET(事業所!$D$4,MATCH($H$2,事業所!$A$4:$A$11,0)-1,ROW()-3),""),"")</f>
        <v>10</v>
      </c>
      <c r="C26" s="261">
        <f ca="1">IF(事業所!$A$1&lt;&gt;"",IF(OFFSET(事業所!$D$17,MATCH($H$2,事業所!$A$17:$A$24,0)-1,ROW()-3)&lt;&gt;"",OFFSET(事業所!$D$17,MATCH($H$2,事業所!$A$17:$A$24,0)-1,ROW()-3),""),"")</f>
        <v>3</v>
      </c>
      <c r="D26" s="270"/>
    </row>
    <row r="27" spans="1:4" ht="24" customHeight="1" x14ac:dyDescent="0.15">
      <c r="A27" s="259">
        <f ca="1">IF(事業所!$A$1&lt;&gt;"",IF(OFFSET(事業所!$D$2,,ROW()-3)&lt;&gt;"",OFFSET(事業所!$D$2,,ROW()-3),""),"")</f>
        <v>44982</v>
      </c>
      <c r="B27" s="260" t="str">
        <f ca="1">IF(事業所!$A$1&lt;&gt;"",IF(OFFSET(事業所!$D$4,MATCH($H$2,事業所!$A$4:$A$11,0)-1,ROW()-3)&lt;&gt;"",OFFSET(事業所!$D$4,MATCH($H$2,事業所!$A$4:$A$11,0)-1,ROW()-3),""),"")</f>
        <v/>
      </c>
      <c r="C27" s="261" t="str">
        <f ca="1">IF(事業所!$A$1&lt;&gt;"",IF(OFFSET(事業所!$D$17,MATCH($H$2,事業所!$A$17:$A$24,0)-1,ROW()-3)&lt;&gt;"",OFFSET(事業所!$D$17,MATCH($H$2,事業所!$A$17:$A$24,0)-1,ROW()-3),""),"")</f>
        <v/>
      </c>
      <c r="D27" s="270"/>
    </row>
    <row r="28" spans="1:4" ht="24" customHeight="1" x14ac:dyDescent="0.15">
      <c r="A28" s="259">
        <f ca="1">IF(事業所!$A$1&lt;&gt;"",IF(OFFSET(事業所!$D$2,,ROW()-3)&lt;&gt;"",OFFSET(事業所!$D$2,,ROW()-3),""),"")</f>
        <v>44983</v>
      </c>
      <c r="B28" s="260" t="str">
        <f ca="1">IF(事業所!$A$1&lt;&gt;"",IF(OFFSET(事業所!$D$4,MATCH($H$2,事業所!$A$4:$A$11,0)-1,ROW()-3)&lt;&gt;"",OFFSET(事業所!$D$4,MATCH($H$2,事業所!$A$4:$A$11,0)-1,ROW()-3),""),"")</f>
        <v/>
      </c>
      <c r="C28" s="261" t="str">
        <f ca="1">IF(事業所!$A$1&lt;&gt;"",IF(OFFSET(事業所!$D$17,MATCH($H$2,事業所!$A$17:$A$24,0)-1,ROW()-3)&lt;&gt;"",OFFSET(事業所!$D$17,MATCH($H$2,事業所!$A$17:$A$24,0)-1,ROW()-3),""),"")</f>
        <v/>
      </c>
      <c r="D28" s="270"/>
    </row>
    <row r="29" spans="1:4" ht="24" customHeight="1" x14ac:dyDescent="0.15">
      <c r="A29" s="259">
        <f ca="1">IF(事業所!$A$1&lt;&gt;"",IF(OFFSET(事業所!$D$2,,ROW()-3)&lt;&gt;"",OFFSET(事業所!$D$2,,ROW()-3),""),"")</f>
        <v>44984</v>
      </c>
      <c r="B29" s="260">
        <f ca="1">IF(事業所!$A$1&lt;&gt;"",IF(OFFSET(事業所!$D$4,MATCH($H$2,事業所!$A$4:$A$11,0)-1,ROW()-3)&lt;&gt;"",OFFSET(事業所!$D$4,MATCH($H$2,事業所!$A$4:$A$11,0)-1,ROW()-3),""),"")</f>
        <v>6</v>
      </c>
      <c r="C29" s="261">
        <f ca="1">IF(事業所!$A$1&lt;&gt;"",IF(OFFSET(事業所!$D$17,MATCH($H$2,事業所!$A$17:$A$24,0)-1,ROW()-3)&lt;&gt;"",OFFSET(事業所!$D$17,MATCH($H$2,事業所!$A$17:$A$24,0)-1,ROW()-3),""),"")</f>
        <v>2</v>
      </c>
      <c r="D29" s="270"/>
    </row>
    <row r="30" spans="1:4" ht="24" customHeight="1" x14ac:dyDescent="0.15">
      <c r="A30" s="259">
        <f ca="1">IF(事業所!$A$1&lt;&gt;"",IF(OFFSET(事業所!$D$2,,ROW()-3)&lt;&gt;"",OFFSET(事業所!$D$2,,ROW()-3),""),"")</f>
        <v>44985</v>
      </c>
      <c r="B30" s="260">
        <f ca="1">IF(事業所!$A$1&lt;&gt;"",IF(OFFSET(事業所!$D$4,MATCH($H$2,事業所!$A$4:$A$11,0)-1,ROW()-3)&lt;&gt;"",OFFSET(事業所!$D$4,MATCH($H$2,事業所!$A$4:$A$11,0)-1,ROW()-3),""),"")</f>
        <v>8</v>
      </c>
      <c r="C30" s="261">
        <f ca="1">IF(事業所!$A$1&lt;&gt;"",IF(OFFSET(事業所!$D$17,MATCH($H$2,事業所!$A$17:$A$24,0)-1,ROW()-3)&lt;&gt;"",OFFSET(事業所!$D$17,MATCH($H$2,事業所!$A$17:$A$24,0)-1,ROW()-3),""),"")</f>
        <v>3</v>
      </c>
      <c r="D30" s="270"/>
    </row>
    <row r="31" spans="1:4" ht="24" customHeight="1" x14ac:dyDescent="0.15">
      <c r="A31" s="259" t="str">
        <f ca="1">IF(事業所!$A$1&lt;&gt;"",IF(OFFSET(事業所!$D$2,,ROW()-3)&lt;&gt;"",OFFSET(事業所!$D$2,,ROW()-3),""),"")</f>
        <v/>
      </c>
      <c r="B31" s="260" t="str">
        <f ca="1">IF(事業所!$A$1&lt;&gt;"",IF(OFFSET(事業所!$D$4,MATCH($H$2,事業所!$A$4:$A$11,0)-1,ROW()-3)&lt;&gt;"",OFFSET(事業所!$D$4,MATCH($H$2,事業所!$A$4:$A$11,0)-1,ROW()-3),""),"")</f>
        <v/>
      </c>
      <c r="C31" s="261" t="str">
        <f ca="1">IF(事業所!$A$1&lt;&gt;"",IF(OFFSET(事業所!$D$17,MATCH($H$2,事業所!$A$17:$A$24,0)-1,ROW()-3)&lt;&gt;"",OFFSET(事業所!$D$17,MATCH($H$2,事業所!$A$17:$A$24,0)-1,ROW()-3),""),"")</f>
        <v/>
      </c>
      <c r="D31" s="270"/>
    </row>
    <row r="32" spans="1:4" ht="24" customHeight="1" x14ac:dyDescent="0.15">
      <c r="A32" s="259" t="str">
        <f ca="1">IF(事業所!$A$1&lt;&gt;"",IF(OFFSET(事業所!$D$2,,ROW()-3)&lt;&gt;"",OFFSET(事業所!$D$2,,ROW()-3),""),"")</f>
        <v/>
      </c>
      <c r="B32" s="260" t="str">
        <f ca="1">IF(事業所!$A$1&lt;&gt;"",IF(OFFSET(事業所!$D$4,MATCH($H$2,事業所!$A$4:$A$11,0)-1,ROW()-3)&lt;&gt;"",OFFSET(事業所!$D$4,MATCH($H$2,事業所!$A$4:$A$11,0)-1,ROW()-3),""),"")</f>
        <v/>
      </c>
      <c r="C32" s="261" t="str">
        <f ca="1">IF(事業所!$A$1&lt;&gt;"",IF(OFFSET(事業所!$D$17,MATCH($H$2,事業所!$A$17:$A$24,0)-1,ROW()-3)&lt;&gt;"",OFFSET(事業所!$D$17,MATCH($H$2,事業所!$A$17:$A$24,0)-1,ROW()-3),""),"")</f>
        <v/>
      </c>
      <c r="D32" s="270"/>
    </row>
    <row r="33" spans="1:4" ht="24" customHeight="1" thickBot="1" x14ac:dyDescent="0.2">
      <c r="A33" s="262" t="str">
        <f ca="1">IF(事業所!$A$1&lt;&gt;"",IF(OFFSET(事業所!$D$2,,ROW()-3)&lt;&gt;"",OFFSET(事業所!$D$2,,ROW()-3),""),"")</f>
        <v/>
      </c>
      <c r="B33" s="263" t="str">
        <f ca="1">IF(事業所!$A$1&lt;&gt;"",IF(OFFSET(事業所!$D$4,MATCH($H$2,事業所!$A$4:$A$11,0)-1,ROW()-3)&lt;&gt;"",OFFSET(事業所!$D$4,MATCH($H$2,事業所!$A$4:$A$11,0)-1,ROW()-3),""),"")</f>
        <v/>
      </c>
      <c r="C33" s="264" t="str">
        <f ca="1">IF(事業所!$A$1&lt;&gt;"",IF(OFFSET(事業所!$D$17,MATCH($H$2,事業所!$A$17:$A$24,0)-1,ROW()-3)&lt;&gt;"",OFFSET(事業所!$D$17,MATCH($H$2,事業所!$A$17:$A$24,0)-1,ROW()-3),""),"")</f>
        <v/>
      </c>
      <c r="D33" s="270"/>
    </row>
    <row r="34" spans="1:4" ht="36" customHeight="1" thickTop="1" thickBot="1" x14ac:dyDescent="0.2">
      <c r="A34" s="265" t="s">
        <v>186</v>
      </c>
      <c r="B34" s="266">
        <f ca="1">SUM(B$3:B$33)</f>
        <v>186</v>
      </c>
      <c r="C34" s="267">
        <f ca="1">SUM(C$3:C$33)</f>
        <v>51</v>
      </c>
      <c r="D34" s="271"/>
    </row>
    <row r="35" spans="1:4" ht="18.75" customHeight="1" x14ac:dyDescent="0.15"/>
    <row r="36" spans="1:4" ht="18.75" customHeight="1" x14ac:dyDescent="0.15"/>
    <row r="37" spans="1:4" ht="18.75" customHeight="1" x14ac:dyDescent="0.15"/>
    <row r="38" spans="1:4" ht="18.75" customHeight="1" x14ac:dyDescent="0.15"/>
    <row r="39" spans="1:4" ht="18.75" customHeight="1" x14ac:dyDescent="0.15"/>
    <row r="40" spans="1:4" ht="18.75" customHeight="1" x14ac:dyDescent="0.15"/>
    <row r="41" spans="1:4" ht="18.75" customHeight="1" x14ac:dyDescent="0.15"/>
    <row r="42" spans="1:4" ht="18.75" customHeight="1" x14ac:dyDescent="0.15"/>
    <row r="43" spans="1:4" ht="18.75" customHeight="1" x14ac:dyDescent="0.15"/>
  </sheetData>
  <mergeCells count="1">
    <mergeCell ref="A1:C1"/>
  </mergeCells>
  <phoneticPr fontId="1"/>
  <conditionalFormatting sqref="A3:D33">
    <cfRule type="expression" dxfId="4" priority="1">
      <formula>WEEKDAY(INDIRECT("$A"&amp;ROW()),2)&gt;5</formula>
    </cfRule>
  </conditionalFormatting>
  <dataValidations count="1">
    <dataValidation type="list" allowBlank="1" showInputMessage="1" showErrorMessage="1" sqref="H2" xr:uid="{00000000-0002-0000-0700-000000000000}">
      <formula1>事業所略</formula1>
    </dataValidation>
  </dataValidations>
  <printOptions verticalCentered="1"/>
  <pageMargins left="0.78740157480314965" right="0.19685039370078741" top="0.19685039370078741" bottom="0.19685039370078741" header="0.11811023622047245" footer="0.11811023622047245"/>
  <pageSetup paperSize="9" orientation="portrait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tSRS">
    <tabColor rgb="FFFFFF00"/>
  </sheetPr>
  <dimension ref="A1:AF33"/>
  <sheetViews>
    <sheetView tabSelected="1" view="pageBreakPreview" zoomScaleNormal="100" zoomScaleSheetLayoutView="100" workbookViewId="0">
      <selection activeCell="H2" sqref="H2"/>
    </sheetView>
  </sheetViews>
  <sheetFormatPr defaultColWidth="9" defaultRowHeight="14.25" x14ac:dyDescent="0.15"/>
  <cols>
    <col min="1" max="1" width="1.625" style="3" customWidth="1"/>
    <col min="2" max="2" width="2.625" style="3" customWidth="1"/>
    <col min="3" max="3" width="35.625" style="3" customWidth="1"/>
    <col min="4" max="4" width="21.625" style="3" customWidth="1"/>
    <col min="5" max="5" width="23.625" style="3" customWidth="1"/>
    <col min="6" max="6" width="4.625" style="3" customWidth="1"/>
    <col min="7" max="7" width="2.625" style="3" customWidth="1"/>
    <col min="8" max="8" width="26.125" style="3" customWidth="1"/>
    <col min="9" max="9" width="36.875" style="3" bestFit="1" customWidth="1"/>
    <col min="10" max="10" width="9" style="3"/>
    <col min="11" max="11" width="13.5" style="5" customWidth="1"/>
    <col min="12" max="12" width="10.5" style="5" customWidth="1"/>
    <col min="13" max="26" width="2.625" style="5" customWidth="1"/>
    <col min="27" max="16384" width="9" style="3"/>
  </cols>
  <sheetData>
    <row r="1" spans="1:32" ht="24.95" customHeight="1" x14ac:dyDescent="0.15">
      <c r="A1" s="527" t="s">
        <v>5</v>
      </c>
      <c r="B1" s="527"/>
      <c r="C1" s="527"/>
      <c r="D1" s="527"/>
      <c r="E1" s="527"/>
      <c r="F1" s="527"/>
      <c r="G1" s="1"/>
      <c r="H1" s="19">
        <f>EOMONTH(事業所!$A$1,-1)+1</f>
        <v>44958</v>
      </c>
      <c r="I1" s="19"/>
      <c r="K1" s="4"/>
      <c r="AA1" s="3" t="s">
        <v>160</v>
      </c>
      <c r="AB1" s="3">
        <f t="array" aca="1" ref="AB1" ca="1">IFERROR(SMALL(IF(INDIRECT($AA$1&amp;"AI4:AI103")&lt;&gt;"",ROW(INDIRECT($AA$1&amp;"AI4:AI103"))),ROW()),"")</f>
        <v>4</v>
      </c>
      <c r="AC1" s="3" t="str">
        <f ca="1">ASC(INDIRECT($AA$1&amp;"A"&amp;$AB1))</f>
        <v>A型JOPP</v>
      </c>
      <c r="AD1" s="3" t="str">
        <f ca="1">IF($AC1=$AA$2,COUNTIF($AC$1:$AC1,$AA$2)=1,IF($AA$3&lt;&gt;"",IF($AC1=$AA$3,COUNTIF($AC$1:$AC1,$AA$3)=1,""),""))</f>
        <v/>
      </c>
      <c r="AE1" s="3" t="str">
        <f ca="1">IF($AD1=TRUE,INDIRECT($AA$1&amp;"AI"&amp;$AB1),"")</f>
        <v/>
      </c>
      <c r="AF1" s="3" t="str">
        <f ca="1">IF($AD1=FALSE,INDIRECT($AA$1&amp;"AI"&amp;$AB1),"")</f>
        <v/>
      </c>
    </row>
    <row r="2" spans="1:32" ht="24.95" customHeight="1" x14ac:dyDescent="0.15">
      <c r="D2" s="518">
        <f ca="1">TODAY()</f>
        <v>44992</v>
      </c>
      <c r="E2" s="518"/>
      <c r="F2" s="518"/>
      <c r="G2" s="6"/>
      <c r="H2" s="7" t="s">
        <v>1</v>
      </c>
      <c r="K2" s="8"/>
      <c r="AA2" s="3" t="str">
        <f>ASC($H$2)</f>
        <v>B型JOPP</v>
      </c>
      <c r="AB2" s="3">
        <f t="array" aca="1" ref="AB2" ca="1">IFERROR(SMALL(IF(INDIRECT($AA$1&amp;"AI4:AI103")&lt;&gt;"",ROW(INDIRECT($AA$1&amp;"AI4:AI103"))),ROW()),"")</f>
        <v>5</v>
      </c>
      <c r="AC2" s="3" t="str">
        <f t="shared" ref="AC2:AC17" ca="1" si="0">ASC(INDIRECT($AA$1&amp;"A"&amp;$AB2))</f>
        <v>B型JOPP</v>
      </c>
      <c r="AD2" s="3" t="b">
        <f ca="1">IF($AC2=$AA$2,COUNTIF($AC$1:$AC2,$AA$2)=1,IF($AA$3&lt;&gt;"",IF($AC2=$AA$3,COUNTIF($AC$1:$AC2,$AA$3)=1,""),""))</f>
        <v>1</v>
      </c>
      <c r="AE2" s="3">
        <f t="shared" ref="AE2:AE17" ca="1" si="1">IF($AD2=TRUE,INDIRECT($AA$1&amp;"AI"&amp;$AB2),"")</f>
        <v>170</v>
      </c>
      <c r="AF2" s="3" t="str">
        <f t="shared" ref="AF2:AF17" ca="1" si="2">IF($AD2=FALSE,INDIRECT($AA$1&amp;"AI"&amp;$AB2),"")</f>
        <v/>
      </c>
    </row>
    <row r="3" spans="1:32" ht="24.95" customHeight="1" x14ac:dyDescent="0.15">
      <c r="A3" s="550" t="str">
        <f>INDEX($I$5:$I$10,MATCH($H$2,$H$5:$H$10,0))&amp;"　様"</f>
        <v>就労継続支援Ｂ型　Ｂ型ＪＯＰＰ（ジョップ）　様</v>
      </c>
      <c r="B3" s="550"/>
      <c r="C3" s="550"/>
      <c r="D3" s="550"/>
      <c r="E3" s="550"/>
      <c r="F3" s="550"/>
      <c r="G3" s="9"/>
      <c r="AA3" s="3">
        <f>IFERROR(INDEX($J$5:$J$10,MATCH($H$2,$H$5:$H$10,0)),"")</f>
        <v>0</v>
      </c>
      <c r="AB3" s="3">
        <f t="array" aca="1" ref="AB3" ca="1">IFERROR(SMALL(IF(INDIRECT($AA$1&amp;"AI4:AI103")&lt;&gt;"",ROW(INDIRECT($AA$1&amp;"AI4:AI103"))),ROW()),"")</f>
        <v>6</v>
      </c>
      <c r="AC3" s="3" t="str">
        <f t="shared" ca="1" si="0"/>
        <v>ｼﾞｮｯﾌﾟ上五島</v>
      </c>
      <c r="AD3" s="3" t="str">
        <f ca="1">IF($AC3=$AA$2,COUNTIF($AC$1:$AC3,$AA$2)=1,IF($AA$3&lt;&gt;"",IF($AC3=$AA$3,COUNTIF($AC$1:$AC3,$AA$3)=1,""),""))</f>
        <v/>
      </c>
      <c r="AE3" s="3" t="str">
        <f t="shared" ca="1" si="1"/>
        <v/>
      </c>
      <c r="AF3" s="3" t="str">
        <f t="shared" ca="1" si="2"/>
        <v/>
      </c>
    </row>
    <row r="4" spans="1:32" x14ac:dyDescent="0.15">
      <c r="D4" s="10" t="s">
        <v>15</v>
      </c>
      <c r="E4" s="10"/>
      <c r="F4" s="10"/>
      <c r="G4" s="10"/>
      <c r="H4" s="182" t="s">
        <v>164</v>
      </c>
      <c r="I4" s="182" t="s">
        <v>165</v>
      </c>
      <c r="J4" s="182" t="s">
        <v>21</v>
      </c>
      <c r="K4" s="182" t="s">
        <v>22</v>
      </c>
      <c r="L4" s="183" t="s">
        <v>0</v>
      </c>
      <c r="AB4" s="3">
        <f t="array" aca="1" ref="AB4" ca="1">IFERROR(SMALL(IF(INDIRECT($AA$1&amp;"AI4:AI103")&lt;&gt;"",ROW(INDIRECT($AA$1&amp;"AI4:AI103"))),ROW()),"")</f>
        <v>7</v>
      </c>
      <c r="AC4" s="3" t="str">
        <f t="shared" ca="1" si="0"/>
        <v>かっとっぽの家</v>
      </c>
      <c r="AD4" s="3" t="str">
        <f ca="1">IF($AC4=$AA$2,COUNTIF($AC$1:$AC4,$AA$2)=1,IF($AA$3&lt;&gt;"",IF($AC4=$AA$3,COUNTIF($AC$1:$AC4,$AA$3)=1,""),""))</f>
        <v/>
      </c>
      <c r="AE4" s="3" t="str">
        <f t="shared" ca="1" si="1"/>
        <v/>
      </c>
      <c r="AF4" s="3" t="str">
        <f t="shared" ca="1" si="2"/>
        <v/>
      </c>
    </row>
    <row r="5" spans="1:32" x14ac:dyDescent="0.15">
      <c r="D5" s="10" t="s">
        <v>16</v>
      </c>
      <c r="E5" s="10"/>
      <c r="F5" s="10"/>
      <c r="G5" s="10"/>
      <c r="H5" s="184" t="s">
        <v>162</v>
      </c>
      <c r="I5" s="185" t="s">
        <v>163</v>
      </c>
      <c r="J5" s="182"/>
      <c r="K5" s="186"/>
      <c r="L5" s="183">
        <v>200</v>
      </c>
      <c r="AB5" s="3">
        <f t="array" aca="1" ref="AB5" ca="1">IFERROR(SMALL(IF(INDIRECT($AA$1&amp;"AI4:AI103")&lt;&gt;"",ROW(INDIRECT($AA$1&amp;"AI4:AI103"))),ROW()),"")</f>
        <v>8</v>
      </c>
      <c r="AC5" s="3" t="str">
        <f t="shared" ca="1" si="0"/>
        <v>日中一時支援</v>
      </c>
      <c r="AD5" s="3" t="str">
        <f ca="1">IF($AC5=$AA$2,COUNTIF($AC$1:$AC5,$AA$2)=1,IF($AA$3&lt;&gt;"",IF($AC5=$AA$3,COUNTIF($AC$1:$AC5,$AA$3)=1,""),""))</f>
        <v/>
      </c>
      <c r="AE5" s="3" t="str">
        <f t="shared" ca="1" si="1"/>
        <v/>
      </c>
      <c r="AF5" s="3" t="str">
        <f t="shared" ca="1" si="2"/>
        <v/>
      </c>
    </row>
    <row r="6" spans="1:32" x14ac:dyDescent="0.15">
      <c r="A6" s="3" t="s">
        <v>6</v>
      </c>
      <c r="D6" s="10" t="s">
        <v>7</v>
      </c>
      <c r="E6" s="10"/>
      <c r="F6" s="10"/>
      <c r="G6" s="10"/>
      <c r="H6" s="184" t="s">
        <v>1</v>
      </c>
      <c r="I6" s="185" t="s">
        <v>18</v>
      </c>
      <c r="J6" s="182"/>
      <c r="K6" s="186"/>
      <c r="L6" s="183">
        <v>200</v>
      </c>
      <c r="AB6" s="3">
        <f t="array" aca="1" ref="AB6" ca="1">IFERROR(SMALL(IF(INDIRECT($AA$1&amp;"AI4:AI103")&lt;&gt;"",ROW(INDIRECT($AA$1&amp;"AI4:AI103"))),ROW()),"")</f>
        <v>9</v>
      </c>
      <c r="AC6" s="3" t="str">
        <f t="shared" ca="1" si="0"/>
        <v>0</v>
      </c>
      <c r="AD6" s="3" t="str">
        <f ca="1">IF($AC6=$AA$2,COUNTIF($AC$1:$AC6,$AA$2)=1,IF($AA$3&lt;&gt;"",IF($AC6=$AA$3,COUNTIF($AC$1:$AC6,$AA$3)=1,""),""))</f>
        <v/>
      </c>
      <c r="AE6" s="3" t="str">
        <f t="shared" ca="1" si="1"/>
        <v/>
      </c>
      <c r="AF6" s="3" t="str">
        <f t="shared" ca="1" si="2"/>
        <v/>
      </c>
    </row>
    <row r="7" spans="1:32" x14ac:dyDescent="0.15">
      <c r="D7" s="10" t="s">
        <v>17</v>
      </c>
      <c r="E7" s="10"/>
      <c r="F7" s="10"/>
      <c r="G7" s="10"/>
      <c r="H7" s="184" t="s">
        <v>2</v>
      </c>
      <c r="I7" s="185" t="s">
        <v>19</v>
      </c>
      <c r="J7" s="182"/>
      <c r="K7" s="183"/>
      <c r="L7" s="183">
        <v>200</v>
      </c>
      <c r="AB7" s="3">
        <f t="array" aca="1" ref="AB7" ca="1">IFERROR(SMALL(IF(INDIRECT($AA$1&amp;"AI4:AI103")&lt;&gt;"",ROW(INDIRECT($AA$1&amp;"AI4:AI103"))),ROW()),"")</f>
        <v>10</v>
      </c>
      <c r="AC7" s="3" t="str">
        <f t="shared" ca="1" si="0"/>
        <v/>
      </c>
      <c r="AD7" s="3" t="str">
        <f ca="1">IF($AC7=$AA$2,COUNTIF($AC$1:$AC7,$AA$2)=1,IF($AA$3&lt;&gt;"",IF($AC7=$AA$3,COUNTIF($AC$1:$AC7,$AA$3)=1,""),""))</f>
        <v/>
      </c>
      <c r="AE7" s="3" t="str">
        <f t="shared" ca="1" si="1"/>
        <v/>
      </c>
      <c r="AF7" s="3" t="str">
        <f t="shared" ca="1" si="2"/>
        <v/>
      </c>
    </row>
    <row r="8" spans="1:32" x14ac:dyDescent="0.15">
      <c r="D8" s="10"/>
      <c r="E8" s="10" t="s">
        <v>14</v>
      </c>
      <c r="F8" s="10"/>
      <c r="G8" s="10"/>
      <c r="H8" s="185" t="s">
        <v>3</v>
      </c>
      <c r="I8" s="185" t="s">
        <v>20</v>
      </c>
      <c r="J8" s="182" t="str">
        <f>$H$9</f>
        <v>日中一時支援</v>
      </c>
      <c r="K8" s="183"/>
      <c r="L8" s="183">
        <v>500</v>
      </c>
      <c r="AB8" s="3">
        <f t="array" aca="1" ref="AB8" ca="1">IFERROR(SMALL(IF(INDIRECT($AA$1&amp;"AI4:AI103")&lt;&gt;"",ROW(INDIRECT($AA$1&amp;"AI4:AI103"))),ROW()),"")</f>
        <v>12</v>
      </c>
      <c r="AC8" s="3" t="str">
        <f t="shared" ca="1" si="0"/>
        <v/>
      </c>
      <c r="AD8" s="3" t="str">
        <f ca="1">IF($AC8=$AA$2,COUNTIF($AC$1:$AC8,$AA$2)=1,IF($AA$3&lt;&gt;"",IF($AC8=$AA$3,COUNTIF($AC$1:$AC8,$AA$3)=1,""),""))</f>
        <v/>
      </c>
      <c r="AE8" s="3" t="str">
        <f t="shared" ca="1" si="1"/>
        <v/>
      </c>
      <c r="AF8" s="3" t="str">
        <f t="shared" ca="1" si="2"/>
        <v/>
      </c>
    </row>
    <row r="9" spans="1:32" x14ac:dyDescent="0.15">
      <c r="D9" s="10" t="s">
        <v>197</v>
      </c>
      <c r="E9" s="10"/>
      <c r="F9" s="10"/>
      <c r="G9" s="10"/>
      <c r="H9" s="184" t="s">
        <v>166</v>
      </c>
      <c r="I9" s="184"/>
      <c r="J9" s="182"/>
      <c r="K9" s="183"/>
      <c r="L9" s="183"/>
      <c r="AB9" s="3">
        <f t="array" aca="1" ref="AB9" ca="1">IFERROR(SMALL(IF(INDIRECT($AA$1&amp;"AI4:AI103")&lt;&gt;"",ROW(INDIRECT($AA$1&amp;"AI4:AI103"))),ROW()),"")</f>
        <v>15</v>
      </c>
      <c r="AC9" s="3" t="str">
        <f t="shared" ca="1" si="0"/>
        <v>職員用</v>
      </c>
      <c r="AD9" s="3" t="str">
        <f ca="1">IF($AC9=$AA$2,COUNTIF($AC$1:$AC9,$AA$2)=1,IF($AA$3&lt;&gt;"",IF($AC9=$AA$3,COUNTIF($AC$1:$AC9,$AA$3)=1,""),""))</f>
        <v/>
      </c>
      <c r="AE9" s="3" t="str">
        <f t="shared" ca="1" si="1"/>
        <v/>
      </c>
      <c r="AF9" s="3" t="str">
        <f t="shared" ca="1" si="2"/>
        <v/>
      </c>
    </row>
    <row r="10" spans="1:32" ht="9.9499999999999993" customHeight="1" x14ac:dyDescent="0.15">
      <c r="D10" s="10"/>
      <c r="E10" s="10"/>
      <c r="F10" s="10"/>
      <c r="G10" s="10"/>
      <c r="H10" s="184"/>
      <c r="I10" s="184"/>
      <c r="J10" s="182"/>
      <c r="K10" s="183"/>
      <c r="L10" s="183"/>
      <c r="AB10" s="3">
        <f t="array" aca="1" ref="AB10" ca="1">IFERROR(SMALL(IF(INDIRECT($AA$1&amp;"AI4:AI103")&lt;&gt;"",ROW(INDIRECT($AA$1&amp;"AI4:AI103"))),ROW()),"")</f>
        <v>17</v>
      </c>
      <c r="AC10" s="3" t="str">
        <f t="shared" ca="1" si="0"/>
        <v>A型JOPP</v>
      </c>
      <c r="AD10" s="3" t="str">
        <f ca="1">IF($AC10=$AA$2,COUNTIF($AC$1:$AC10,$AA$2)=1,IF($AA$3&lt;&gt;"",IF($AC10=$AA$3,COUNTIF($AC$1:$AC10,$AA$3)=1,""),""))</f>
        <v/>
      </c>
      <c r="AE10" s="3" t="str">
        <f t="shared" ca="1" si="1"/>
        <v/>
      </c>
      <c r="AF10" s="3" t="str">
        <f t="shared" ca="1" si="2"/>
        <v/>
      </c>
    </row>
    <row r="11" spans="1:32" ht="30.95" customHeight="1" x14ac:dyDescent="0.15">
      <c r="A11" s="528" t="str">
        <f ca="1">DBCS("金額　　￥"&amp;TEXT($E17,"#,##0")&amp;"-")</f>
        <v>金額　　￥３４，０００－</v>
      </c>
      <c r="B11" s="528"/>
      <c r="C11" s="528"/>
      <c r="D11" s="528"/>
      <c r="E11" s="528"/>
      <c r="F11" s="528"/>
      <c r="G11" s="11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B11" s="3">
        <f t="array" aca="1" ref="AB11" ca="1">IFERROR(SMALL(IF(INDIRECT($AA$1&amp;"AI4:AI103")&lt;&gt;"",ROW(INDIRECT($AA$1&amp;"AI4:AI103"))),ROW()),"")</f>
        <v>18</v>
      </c>
      <c r="AC11" s="3" t="str">
        <f t="shared" ca="1" si="0"/>
        <v>B型JOPP</v>
      </c>
      <c r="AD11" s="3" t="b">
        <f ca="1">IF($AC11=$AA$2,COUNTIF($AC$1:$AC11,$AA$2)=1,IF($AA$3&lt;&gt;"",IF($AC11=$AA$3,COUNTIF($AC$1:$AC11,$AA$3)=1,""),""))</f>
        <v>0</v>
      </c>
      <c r="AE11" s="3" t="str">
        <f t="shared" ca="1" si="1"/>
        <v/>
      </c>
      <c r="AF11" s="3">
        <f t="shared" ca="1" si="2"/>
        <v>121</v>
      </c>
    </row>
    <row r="12" spans="1:32" ht="9.9499999999999993" customHeight="1" x14ac:dyDescent="0.15">
      <c r="A12" s="10"/>
      <c r="B12" s="10"/>
      <c r="C12" s="10"/>
      <c r="D12" s="10"/>
      <c r="E12" s="10"/>
      <c r="F12" s="10"/>
      <c r="G12" s="13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B12" s="3">
        <f t="array" aca="1" ref="AB12" ca="1">IFERROR(SMALL(IF(INDIRECT($AA$1&amp;"AI4:AI103")&lt;&gt;"",ROW(INDIRECT($AA$1&amp;"AI4:AI103"))),ROW()),"")</f>
        <v>19</v>
      </c>
      <c r="AC12" s="3" t="str">
        <f t="shared" ca="1" si="0"/>
        <v>ｼﾞｮｯﾌﾟ上五島</v>
      </c>
      <c r="AD12" s="3" t="str">
        <f ca="1">IF($AC12=$AA$2,COUNTIF($AC$1:$AC12,$AA$2)=1,IF($AA$3&lt;&gt;"",IF($AC12=$AA$3,COUNTIF($AC$1:$AC12,$AA$3)=1,""),""))</f>
        <v/>
      </c>
      <c r="AE12" s="3" t="str">
        <f t="shared" ca="1" si="1"/>
        <v/>
      </c>
      <c r="AF12" s="3" t="str">
        <f t="shared" ca="1" si="2"/>
        <v/>
      </c>
    </row>
    <row r="13" spans="1:32" ht="24.95" customHeight="1" thickBot="1" x14ac:dyDescent="0.2">
      <c r="A13" s="529" t="s">
        <v>8</v>
      </c>
      <c r="B13" s="530"/>
      <c r="C13" s="531" t="s">
        <v>9</v>
      </c>
      <c r="D13" s="531"/>
      <c r="E13" s="529" t="s">
        <v>10</v>
      </c>
      <c r="F13" s="530"/>
      <c r="G13" s="13"/>
      <c r="AB13" s="3">
        <f t="array" aca="1" ref="AB13" ca="1">IFERROR(SMALL(IF(INDIRECT($AA$1&amp;"AI4:AI103")&lt;&gt;"",ROW(INDIRECT($AA$1&amp;"AI4:AI103"))),ROW()),"")</f>
        <v>20</v>
      </c>
      <c r="AC13" s="3" t="str">
        <f t="shared" ca="1" si="0"/>
        <v>かっとっぽの家</v>
      </c>
      <c r="AD13" s="3" t="str">
        <f ca="1">IF($AC13=$AA$2,COUNTIF($AC$1:$AC13,$AA$2)=1,IF($AA$3&lt;&gt;"",IF($AC13=$AA$3,COUNTIF($AC$1:$AC13,$AA$3)=1,""),""))</f>
        <v/>
      </c>
      <c r="AE13" s="3" t="str">
        <f t="shared" ca="1" si="1"/>
        <v/>
      </c>
      <c r="AF13" s="3" t="str">
        <f t="shared" ca="1" si="2"/>
        <v/>
      </c>
    </row>
    <row r="14" spans="1:32" ht="24.95" customHeight="1" x14ac:dyDescent="0.15">
      <c r="A14" s="537">
        <v>1</v>
      </c>
      <c r="B14" s="538"/>
      <c r="C14" s="539" t="str">
        <f ca="1">"食事提供費（"&amp;TEXT($H$1,"ggg e年 m月分）")&amp;"　"&amp;SUM($AE$1:$AE$10)&amp;"食"</f>
        <v>食事提供費（令和 5年 2月分)　170食</v>
      </c>
      <c r="D14" s="539"/>
      <c r="E14" s="540">
        <f ca="1">SUM($AE$1:$AE$10)*INDEX($L$5:$L$10,MATCH($H$2,$H$5:$H$10,0))</f>
        <v>34000</v>
      </c>
      <c r="F14" s="541"/>
      <c r="G14" s="13"/>
      <c r="AB14" s="3">
        <f t="array" aca="1" ref="AB14" ca="1">IFERROR(SMALL(IF(INDIRECT($AA$1&amp;"AI4:AI103")&lt;&gt;"",ROW(INDIRECT($AA$1&amp;"AI4:AI103"))),ROW()),"")</f>
        <v>21</v>
      </c>
      <c r="AC14" s="3" t="str">
        <f t="shared" ca="1" si="0"/>
        <v>日中一時支援</v>
      </c>
      <c r="AD14" s="3" t="str">
        <f ca="1">IF($AC14=$AA$2,COUNTIF($AC$1:$AC14,$AA$2)=1,IF($AA$3&lt;&gt;"",IF($AC14=$AA$3,COUNTIF($AC$1:$AC14,$AA$3)=1,""),""))</f>
        <v/>
      </c>
      <c r="AE14" s="3" t="str">
        <f t="shared" ca="1" si="1"/>
        <v/>
      </c>
      <c r="AF14" s="3" t="str">
        <f t="shared" ca="1" si="2"/>
        <v/>
      </c>
    </row>
    <row r="15" spans="1:32" ht="24.95" customHeight="1" x14ac:dyDescent="0.15">
      <c r="A15" s="542">
        <v>2</v>
      </c>
      <c r="B15" s="543"/>
      <c r="C15" s="544"/>
      <c r="D15" s="544"/>
      <c r="E15" s="545"/>
      <c r="F15" s="546"/>
      <c r="G15" s="13"/>
      <c r="AB15" s="3">
        <f t="array" aca="1" ref="AB15" ca="1">IFERROR(SMALL(IF(INDIRECT($AA$1&amp;"AI4:AI103")&lt;&gt;"",ROW(INDIRECT($AA$1&amp;"AI4:AI103"))),ROW()),"")</f>
        <v>22</v>
      </c>
      <c r="AC15" s="3" t="str">
        <f t="shared" ca="1" si="0"/>
        <v>0</v>
      </c>
      <c r="AD15" s="3" t="str">
        <f ca="1">IF($AC15=$AA$2,COUNTIF($AC$1:$AC15,$AA$2)=1,IF($AA$3&lt;&gt;"",IF($AC15=$AA$3,COUNTIF($AC$1:$AC15,$AA$3)=1,""),""))</f>
        <v/>
      </c>
      <c r="AE15" s="3" t="str">
        <f t="shared" ca="1" si="1"/>
        <v/>
      </c>
      <c r="AF15" s="3" t="str">
        <f t="shared" ca="1" si="2"/>
        <v/>
      </c>
    </row>
    <row r="16" spans="1:32" ht="24.95" customHeight="1" thickBot="1" x14ac:dyDescent="0.2">
      <c r="A16" s="532">
        <v>3</v>
      </c>
      <c r="B16" s="533"/>
      <c r="C16" s="534"/>
      <c r="D16" s="534"/>
      <c r="E16" s="535"/>
      <c r="F16" s="536"/>
      <c r="G16" s="13"/>
      <c r="AB16" s="3">
        <f t="array" aca="1" ref="AB16" ca="1">IFERROR(SMALL(IF(INDIRECT($AA$1&amp;"AI4:AI103")&lt;&gt;"",ROW(INDIRECT($AA$1&amp;"AI4:AI103"))),ROW()),"")</f>
        <v>23</v>
      </c>
      <c r="AC16" s="3" t="str">
        <f t="shared" ca="1" si="0"/>
        <v/>
      </c>
      <c r="AD16" s="3" t="str">
        <f ca="1">IF($AC16=$AA$2,COUNTIF($AC$1:$AC16,$AA$2)=1,IF($AA$3&lt;&gt;"",IF($AC16=$AA$3,COUNTIF($AC$1:$AC16,$AA$3)=1,""),""))</f>
        <v/>
      </c>
      <c r="AE16" s="3" t="str">
        <f t="shared" ca="1" si="1"/>
        <v/>
      </c>
      <c r="AF16" s="3" t="str">
        <f t="shared" ca="1" si="2"/>
        <v/>
      </c>
    </row>
    <row r="17" spans="1:32" ht="24.95" customHeight="1" thickTop="1" x14ac:dyDescent="0.15">
      <c r="A17" s="14"/>
      <c r="B17" s="15"/>
      <c r="C17" s="548" t="s">
        <v>11</v>
      </c>
      <c r="D17" s="549"/>
      <c r="E17" s="524">
        <f ca="1">SUM($E14:$F16)</f>
        <v>34000</v>
      </c>
      <c r="F17" s="525"/>
      <c r="G17" s="13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B17" s="3">
        <f t="array" aca="1" ref="AB17" ca="1">IFERROR(SMALL(IF(INDIRECT($AA$1&amp;"AI4:AI103")&lt;&gt;"",ROW(INDIRECT($AA$1&amp;"AI4:AI103"))),ROW()),"")</f>
        <v>25</v>
      </c>
      <c r="AC17" s="3" t="str">
        <f t="shared" ca="1" si="0"/>
        <v/>
      </c>
      <c r="AD17" s="3" t="str">
        <f ca="1">IF($AC17=$AA$2,COUNTIF($AC$1:$AC17,$AA$2)=1,IF($AA$3&lt;&gt;"",IF($AC17=$AA$3,COUNTIF($AC$1:$AC17,$AA$3)=1,""),""))</f>
        <v/>
      </c>
      <c r="AE17" s="3" t="str">
        <f t="shared" ca="1" si="1"/>
        <v/>
      </c>
      <c r="AF17" s="3" t="str">
        <f t="shared" ca="1" si="2"/>
        <v/>
      </c>
    </row>
    <row r="18" spans="1:32" ht="56.1" customHeight="1" x14ac:dyDescent="0.15">
      <c r="A18" s="16"/>
      <c r="F18" s="16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 spans="1:32" ht="56.1" customHeight="1" x14ac:dyDescent="0.15">
      <c r="A19" s="17"/>
      <c r="F19" s="17"/>
    </row>
    <row r="20" spans="1:32" ht="24.95" customHeight="1" x14ac:dyDescent="0.15">
      <c r="A20" s="527" t="s">
        <v>12</v>
      </c>
      <c r="B20" s="527"/>
      <c r="C20" s="527"/>
      <c r="D20" s="527"/>
      <c r="E20" s="527"/>
      <c r="F20" s="527"/>
      <c r="G20" s="1"/>
    </row>
    <row r="21" spans="1:32" ht="24.95" customHeight="1" x14ac:dyDescent="0.15">
      <c r="D21" s="518">
        <f>EDATE($H$1,1)+14-CHOOSE(WEEKDAY(EDATE($H$1,1)+14,2),0,0,0,0,0,1,2)</f>
        <v>45000</v>
      </c>
      <c r="E21" s="518"/>
      <c r="F21" s="518"/>
      <c r="G21" s="6"/>
    </row>
    <row r="22" spans="1:32" ht="24.95" customHeight="1" x14ac:dyDescent="0.15">
      <c r="A22" s="550" t="str">
        <f>A3</f>
        <v>就労継続支援Ｂ型　Ｂ型ＪＯＰＰ（ジョップ）　様</v>
      </c>
      <c r="B22" s="550"/>
      <c r="C22" s="550"/>
      <c r="D22" s="550"/>
      <c r="E22" s="550"/>
      <c r="F22" s="550"/>
      <c r="G22" s="9"/>
    </row>
    <row r="23" spans="1:32" ht="30.95" customHeight="1" x14ac:dyDescent="0.15">
      <c r="A23" s="551" t="str">
        <f ca="1">DBCS("金額　　￥"&amp;TEXT($E17,"#,##0")&amp;"-")</f>
        <v>金額　　￥３４，０００－</v>
      </c>
      <c r="B23" s="551"/>
      <c r="C23" s="551"/>
      <c r="D23" s="551"/>
      <c r="E23" s="551"/>
      <c r="F23" s="551"/>
      <c r="G23" s="18"/>
    </row>
    <row r="24" spans="1:32" ht="24.95" customHeight="1" x14ac:dyDescent="0.15">
      <c r="A24" s="547" t="str">
        <f>"但　　"&amp;TEXT($H$1,"ggg e年 m月分")&amp;"の食事提供費として"</f>
        <v>但　　令和 5年 2月分の食事提供費として</v>
      </c>
      <c r="B24" s="547"/>
      <c r="C24" s="547"/>
      <c r="D24" s="547"/>
      <c r="E24" s="547"/>
      <c r="F24" s="547"/>
      <c r="G24" s="13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 spans="1:32" ht="24.95" customHeight="1" x14ac:dyDescent="0.15">
      <c r="A25" s="547" t="s">
        <v>13</v>
      </c>
      <c r="B25" s="547"/>
      <c r="C25" s="547"/>
      <c r="D25" s="547"/>
      <c r="E25" s="547"/>
      <c r="F25" s="547"/>
      <c r="G25" s="13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spans="1:32" ht="9.9499999999999993" customHeight="1" x14ac:dyDescent="0.15">
      <c r="A26" s="2"/>
      <c r="B26" s="2"/>
      <c r="C26" s="2"/>
      <c r="D26" s="2"/>
      <c r="E26" s="2"/>
      <c r="F26" s="2"/>
      <c r="G26" s="2"/>
    </row>
    <row r="27" spans="1:32" ht="24.95" customHeight="1" x14ac:dyDescent="0.15">
      <c r="D27" s="10" t="str">
        <f>D4</f>
        <v>〒857-4211 長崎県南松浦郡新上五島町有川郷669-9</v>
      </c>
      <c r="E27" s="10"/>
      <c r="F27" s="10"/>
      <c r="G27" s="10"/>
    </row>
    <row r="28" spans="1:32" ht="24.95" customHeight="1" x14ac:dyDescent="0.15">
      <c r="D28" s="10" t="str">
        <f>D5</f>
        <v>TEL : 0959-42-5322/FAX : 0959-42-5323</v>
      </c>
      <c r="E28" s="10"/>
      <c r="F28" s="10"/>
      <c r="G28" s="10"/>
    </row>
    <row r="29" spans="1:32" ht="24.95" customHeight="1" x14ac:dyDescent="0.15">
      <c r="D29" s="10" t="str">
        <f>D6</f>
        <v>特定非営利活動法人　あたたかい心</v>
      </c>
      <c r="E29" s="10"/>
      <c r="F29" s="10"/>
      <c r="G29" s="10"/>
    </row>
    <row r="30" spans="1:32" ht="24.95" customHeight="1" x14ac:dyDescent="0.15">
      <c r="D30" s="10" t="str">
        <f>D7</f>
        <v>就労継続支援Ａ型　Ａ型ＪＯＰＰ（ジョップ）</v>
      </c>
      <c r="E30" s="10"/>
      <c r="F30" s="10"/>
      <c r="G30" s="10"/>
    </row>
    <row r="31" spans="1:32" ht="24.95" customHeight="1" x14ac:dyDescent="0.15">
      <c r="D31" s="10"/>
      <c r="E31" s="10" t="s">
        <v>14</v>
      </c>
      <c r="F31" s="10"/>
      <c r="G31" s="10"/>
    </row>
    <row r="32" spans="1:32" ht="24.95" customHeight="1" x14ac:dyDescent="0.15">
      <c r="D32" s="10" t="str">
        <f>D9</f>
        <v>管理者　住屋　朗生</v>
      </c>
      <c r="E32" s="10"/>
      <c r="F32" s="10"/>
      <c r="G32" s="10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spans="11:26" x14ac:dyDescent="0.15"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</sheetData>
  <mergeCells count="24">
    <mergeCell ref="A24:F24"/>
    <mergeCell ref="A25:F25"/>
    <mergeCell ref="C17:D17"/>
    <mergeCell ref="E17:F17"/>
    <mergeCell ref="A20:F20"/>
    <mergeCell ref="D21:F21"/>
    <mergeCell ref="A22:F22"/>
    <mergeCell ref="A23:F23"/>
    <mergeCell ref="A16:B16"/>
    <mergeCell ref="C16:D16"/>
    <mergeCell ref="E16:F16"/>
    <mergeCell ref="A14:B14"/>
    <mergeCell ref="C14:D14"/>
    <mergeCell ref="E14:F14"/>
    <mergeCell ref="A15:B15"/>
    <mergeCell ref="C15:D15"/>
    <mergeCell ref="E15:F15"/>
    <mergeCell ref="A1:F1"/>
    <mergeCell ref="D2:F2"/>
    <mergeCell ref="A3:F3"/>
    <mergeCell ref="A11:F11"/>
    <mergeCell ref="A13:B13"/>
    <mergeCell ref="C13:D13"/>
    <mergeCell ref="E13:F13"/>
  </mergeCells>
  <phoneticPr fontId="1"/>
  <dataValidations count="3">
    <dataValidation imeMode="off" allowBlank="1" showInputMessage="1" showErrorMessage="1" sqref="G21 D21:E21 D2:E2 G2" xr:uid="{00000000-0002-0000-0800-000000000000}"/>
    <dataValidation type="list" allowBlank="1" showInputMessage="1" showErrorMessage="1" sqref="K1" xr:uid="{00000000-0002-0000-0800-000001000000}">
      <formula1>"請求,実働"</formula1>
    </dataValidation>
    <dataValidation type="list" allowBlank="1" showInputMessage="1" showErrorMessage="1" sqref="H2" xr:uid="{00000000-0002-0000-0800-000002000000}">
      <formula1>$H$5:$H$10</formula1>
    </dataValidation>
  </dataValidations>
  <printOptions horizontalCentered="1" verticalCentered="1"/>
  <pageMargins left="0.59055118110236227" right="0.59055118110236227" top="0.78740157480314965" bottom="0.78740157480314965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12</vt:i4>
      </vt:variant>
    </vt:vector>
  </HeadingPairs>
  <TitlesOfParts>
    <vt:vector size="23" baseType="lpstr">
      <vt:lpstr>事業所</vt:lpstr>
      <vt:lpstr>お客様</vt:lpstr>
      <vt:lpstr>お客様手書用</vt:lpstr>
      <vt:lpstr>集計</vt:lpstr>
      <vt:lpstr>にこにこマート</vt:lpstr>
      <vt:lpstr>役場</vt:lpstr>
      <vt:lpstr>立石様</vt:lpstr>
      <vt:lpstr>①注文確認表</vt:lpstr>
      <vt:lpstr>②請求書・領収書</vt:lpstr>
      <vt:lpstr>売上報告</vt:lpstr>
      <vt:lpstr>元シート</vt:lpstr>
      <vt:lpstr>①注文確認表!Print_Area</vt:lpstr>
      <vt:lpstr>②請求書・領収書!Print_Area</vt:lpstr>
      <vt:lpstr>お客様!Print_Area</vt:lpstr>
      <vt:lpstr>お客様手書用!Print_Area</vt:lpstr>
      <vt:lpstr>にこにこマート!Print_Area</vt:lpstr>
      <vt:lpstr>元シート!Print_Area</vt:lpstr>
      <vt:lpstr>事業所!Print_Area</vt:lpstr>
      <vt:lpstr>売上報告!Print_Area</vt:lpstr>
      <vt:lpstr>役場!Print_Area</vt:lpstr>
      <vt:lpstr>立石様!Print_Area</vt:lpstr>
      <vt:lpstr>売上報告!Print_Titles</vt:lpstr>
      <vt:lpstr>事業所略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かっとっぽの家</dc:creator>
  <cp:lastModifiedBy>サラダグループ</cp:lastModifiedBy>
  <cp:lastPrinted>2023-03-07T05:08:12Z</cp:lastPrinted>
  <dcterms:created xsi:type="dcterms:W3CDTF">2020-03-31T04:26:34Z</dcterms:created>
  <dcterms:modified xsi:type="dcterms:W3CDTF">2023-03-07T05:08:14Z</dcterms:modified>
</cp:coreProperties>
</file>